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lee/Documents/Data Analytics/Homework/Instructions/"/>
    </mc:Choice>
  </mc:AlternateContent>
  <xr:revisionPtr revIDLastSave="0" documentId="13_ncr:1_{C228D3A6-7BCC-F449-AAA9-60F7799A36E6}" xr6:coauthVersionLast="45" xr6:coauthVersionMax="45" xr10:uidLastSave="{00000000-0000-0000-0000-000000000000}"/>
  <bookViews>
    <workbookView xWindow="0" yWindow="460" windowWidth="28040" windowHeight="15580" activeTab="5" xr2:uid="{00000000-000D-0000-FFFF-FFFF00000000}"/>
  </bookViews>
  <sheets>
    <sheet name="Data" sheetId="1" r:id="rId1"/>
    <sheet name="Pivot- Category" sheetId="3" r:id="rId2"/>
    <sheet name="Pivot- Subcategory" sheetId="5" r:id="rId3"/>
    <sheet name="Launch Date Outcomes" sheetId="6" r:id="rId4"/>
    <sheet name="Bonus" sheetId="7" r:id="rId5"/>
    <sheet name="Bonus Statistical Analysis" sheetId="8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8" l="1"/>
  <c r="I7" i="8"/>
  <c r="I6" i="8"/>
  <c r="I5" i="8"/>
  <c r="I4" i="8"/>
  <c r="I3" i="8"/>
  <c r="I2" i="8"/>
  <c r="H8" i="8"/>
  <c r="H7" i="8"/>
  <c r="H6" i="8"/>
  <c r="H5" i="8"/>
  <c r="H4" i="8"/>
  <c r="H3" i="8"/>
  <c r="H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H2" i="7" s="1"/>
  <c r="E10" i="7"/>
  <c r="G10" i="7" s="1"/>
  <c r="E6" i="7"/>
  <c r="F6" i="7" s="1"/>
  <c r="E13" i="7"/>
  <c r="F13" i="7" s="1"/>
  <c r="E9" i="7"/>
  <c r="H9" i="7" s="1"/>
  <c r="E5" i="7"/>
  <c r="F5" i="7" s="1"/>
  <c r="E12" i="7"/>
  <c r="H12" i="7" s="1"/>
  <c r="E8" i="7"/>
  <c r="G8" i="7" s="1"/>
  <c r="E4" i="7"/>
  <c r="G4" i="7" s="1"/>
  <c r="E11" i="7"/>
  <c r="G11" i="7" s="1"/>
  <c r="E7" i="7"/>
  <c r="G7" i="7" s="1"/>
  <c r="E3" i="7"/>
  <c r="F3" i="7" s="1"/>
  <c r="G9" i="7" l="1"/>
  <c r="F9" i="7"/>
  <c r="H11" i="7"/>
  <c r="G5" i="7"/>
  <c r="H4" i="7"/>
  <c r="F10" i="7"/>
  <c r="F4" i="7"/>
  <c r="H10" i="7"/>
  <c r="H13" i="7"/>
  <c r="G6" i="7"/>
  <c r="F11" i="7"/>
  <c r="G3" i="7"/>
  <c r="H5" i="7"/>
  <c r="F12" i="7"/>
  <c r="H6" i="7"/>
  <c r="F2" i="7"/>
  <c r="G12" i="7"/>
  <c r="F7" i="7"/>
  <c r="G2" i="7"/>
  <c r="H8" i="7"/>
  <c r="H7" i="7"/>
  <c r="H3" i="7"/>
  <c r="G13" i="7"/>
  <c r="F8" i="7"/>
</calcChain>
</file>

<file path=xl/sharedStrings.xml><?xml version="1.0" encoding="utf-8"?>
<sst xmlns="http://schemas.openxmlformats.org/spreadsheetml/2006/main" count="28550" uniqueCount="8412">
  <si>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</si>
  <si>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</si>
  <si>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</si>
  <si>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</si>
  <si>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</si>
  <si>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</si>
  <si>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</si>
  <si>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</si>
  <si>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</si>
  <si>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</si>
  <si>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</si>
  <si>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</si>
  <si>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</si>
  <si>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</si>
  <si>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</si>
  <si>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</si>
  <si>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</si>
  <si>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</si>
  <si>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</si>
  <si>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</si>
  <si>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</si>
  <si>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</si>
  <si>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</si>
  <si>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</si>
  <si>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</si>
  <si>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</si>
  <si>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</si>
  <si>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</si>
  <si>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</si>
  <si>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</si>
  <si>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</si>
  <si>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</si>
  <si>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</si>
  <si>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</si>
  <si>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</si>
  <si>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</si>
  <si>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</si>
  <si>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</si>
  <si>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</si>
  <si>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</si>
  <si>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</si>
  <si>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</si>
  <si>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</si>
  <si>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</si>
  <si>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</si>
  <si>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</si>
  <si>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</si>
  <si>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</si>
  <si>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</si>
  <si>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</si>
  <si>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</si>
  <si>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</si>
  <si>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</si>
  <si>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</si>
  <si>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</si>
  <si>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</si>
  <si>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</si>
  <si>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</si>
  <si>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</si>
  <si>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</si>
  <si>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</si>
  <si>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</si>
  <si>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</si>
  <si>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</si>
  <si>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</si>
  <si>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</si>
  <si>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</si>
  <si>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</si>
  <si>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</si>
  <si>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</si>
  <si>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</si>
  <si>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</si>
  <si>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</si>
  <si>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</si>
  <si>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</si>
  <si>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</si>
  <si>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</si>
  <si>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</si>
  <si>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</si>
  <si>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</si>
  <si>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</si>
  <si>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</si>
  <si>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</si>
  <si>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</si>
  <si>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</si>
  <si>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</si>
  <si>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</si>
  <si>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</si>
  <si>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</si>
  <si>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</si>
  <si>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</si>
  <si>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</si>
  <si>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</si>
  <si>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</si>
  <si>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</si>
  <si>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</si>
  <si>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</si>
  <si>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</si>
  <si>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</si>
  <si>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</si>
  <si>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</si>
  <si>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</si>
  <si>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</si>
  <si>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</si>
  <si>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</si>
  <si>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</si>
  <si>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</si>
  <si>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</si>
  <si>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</si>
  <si>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</si>
  <si>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</si>
  <si>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</si>
  <si>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</si>
  <si>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</si>
  <si>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</si>
  <si>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</si>
  <si>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</si>
  <si>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</si>
  <si>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</si>
  <si>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</si>
  <si>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</si>
  <si>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</si>
  <si>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</si>
  <si>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</si>
  <si>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</si>
  <si>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</si>
  <si>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</si>
  <si>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</si>
  <si>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</si>
  <si>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</si>
  <si>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</si>
  <si>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</si>
  <si>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</si>
  <si>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</si>
  <si>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</si>
  <si>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</si>
  <si>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</si>
  <si>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</si>
  <si>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</si>
  <si>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</si>
  <si>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</si>
  <si>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</si>
  <si>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</si>
  <si>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</si>
  <si>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</si>
  <si>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</si>
  <si>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</si>
  <si>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</si>
  <si>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</si>
  <si>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</si>
  <si>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</si>
  <si>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</si>
  <si>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</si>
  <si>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</si>
  <si>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</si>
  <si>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</si>
  <si>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</si>
  <si>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</si>
  <si>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</si>
  <si>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</si>
  <si>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</si>
  <si>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</si>
  <si>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</si>
  <si>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</si>
  <si>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</si>
  <si>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</si>
  <si>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</si>
  <si>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</si>
  <si>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</si>
  <si>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</si>
  <si>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</si>
  <si>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</si>
  <si>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</si>
  <si>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</si>
  <si>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</si>
  <si>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</si>
  <si>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</si>
  <si>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</si>
  <si>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</si>
  <si>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</si>
  <si>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</si>
  <si>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</si>
  <si>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</si>
  <si>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</si>
  <si>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</si>
  <si>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</si>
  <si>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</si>
  <si>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</si>
  <si>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</si>
  <si>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</si>
  <si>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</si>
  <si>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</si>
  <si>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</si>
  <si>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</si>
  <si>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</si>
  <si>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</si>
  <si>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</si>
  <si>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</si>
  <si>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</si>
  <si>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</si>
  <si>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</si>
  <si>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</si>
  <si>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</si>
  <si>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</si>
  <si>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</si>
  <si>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</si>
  <si>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</si>
  <si>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</si>
  <si>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</si>
  <si>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</si>
  <si>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</si>
  <si>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</si>
  <si>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</si>
  <si>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</si>
  <si>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</si>
  <si>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</si>
  <si>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</si>
  <si>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</si>
  <si>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</si>
  <si>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</si>
  <si>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</si>
  <si>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</si>
  <si>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</si>
  <si>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</si>
  <si>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</si>
  <si>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</si>
  <si>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</si>
  <si>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</si>
  <si>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</si>
  <si>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</si>
  <si>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</si>
  <si>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</si>
  <si>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</si>
  <si>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</si>
  <si>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</si>
  <si>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</si>
  <si>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</si>
  <si>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</si>
  <si>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</si>
  <si>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</si>
  <si>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</si>
  <si>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</si>
  <si>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</si>
  <si>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</si>
  <si>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</si>
  <si>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</si>
  <si>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</si>
  <si>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</si>
  <si>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</si>
  <si>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</si>
  <si>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</si>
  <si>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</si>
  <si>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</si>
  <si>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</si>
  <si>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</si>
  <si>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</si>
  <si>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</si>
  <si>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</si>
  <si>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</si>
  <si>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</si>
  <si>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</si>
  <si>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</si>
  <si>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</si>
  <si>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</si>
  <si>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</si>
  <si>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</si>
  <si>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</si>
  <si>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</si>
  <si>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</si>
  <si>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</si>
  <si>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</si>
  <si>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</si>
  <si>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</si>
  <si>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</si>
  <si>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</si>
  <si>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</si>
  <si>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</si>
  <si>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</si>
  <si>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</si>
  <si>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</si>
  <si>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</si>
  <si>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</si>
  <si>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</si>
  <si>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</si>
  <si>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</si>
  <si>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</si>
  <si>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</si>
  <si>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</si>
  <si>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</si>
  <si>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</si>
  <si>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</si>
  <si>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</si>
  <si>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</si>
  <si>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</si>
  <si>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</si>
  <si>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</si>
  <si>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</si>
  <si>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</si>
  <si>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</si>
  <si>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</si>
  <si>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</si>
  <si>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</si>
  <si>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</si>
  <si>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</si>
  <si>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</si>
  <si>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</si>
  <si>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</si>
  <si>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</si>
  <si>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</si>
  <si>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</si>
  <si>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</si>
  <si>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</si>
  <si>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</si>
  <si>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</si>
  <si>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</si>
  <si>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</si>
  <si>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</si>
  <si>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</si>
  <si>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</si>
  <si>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</si>
  <si>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</si>
  <si>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</si>
  <si>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</si>
  <si>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</si>
  <si>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</si>
  <si>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</si>
  <si>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</si>
  <si>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</si>
  <si>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</si>
  <si>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</si>
  <si>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</si>
  <si>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</si>
  <si>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</si>
  <si>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</si>
  <si>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</si>
  <si>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</si>
  <si>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</si>
  <si>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</si>
  <si>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</si>
  <si>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</si>
  <si>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</si>
  <si>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</si>
  <si>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</si>
  <si>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</si>
  <si>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</si>
  <si>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</si>
  <si>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</si>
  <si>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</si>
  <si>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</si>
  <si>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</si>
  <si>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</si>
  <si>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</si>
  <si>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</si>
  <si>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</si>
  <si>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</si>
  <si>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</si>
  <si>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</si>
  <si>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</si>
  <si>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</si>
  <si>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</si>
  <si>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</si>
  <si>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</si>
  <si>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</si>
  <si>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</si>
  <si>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</si>
  <si>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</si>
  <si>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</si>
  <si>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</si>
  <si>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</si>
  <si>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</si>
  <si>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</si>
  <si>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</si>
  <si>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</si>
  <si>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</si>
  <si>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</si>
  <si>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</si>
  <si>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</si>
  <si>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</si>
  <si>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</si>
  <si>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</si>
  <si>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</si>
  <si>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</si>
  <si>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</si>
  <si>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</si>
  <si>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</si>
  <si>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</si>
  <si>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</si>
  <si>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</si>
  <si>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</si>
  <si>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</si>
  <si>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</si>
  <si>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</si>
  <si>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</si>
  <si>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</si>
  <si>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</si>
  <si>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</si>
  <si>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</si>
  <si>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</si>
  <si>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</si>
  <si>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</si>
  <si>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</si>
  <si>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</si>
  <si>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</si>
  <si>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</si>
  <si>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</si>
  <si>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</si>
  <si>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</si>
  <si>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</si>
  <si>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</si>
  <si>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</si>
  <si>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</si>
  <si>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</si>
  <si>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</si>
  <si>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</si>
  <si>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</si>
  <si>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</si>
  <si>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</si>
  <si>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</si>
  <si>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</si>
  <si>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</si>
  <si>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</si>
  <si>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</si>
  <si>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</si>
  <si>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</si>
  <si>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</si>
  <si>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</si>
  <si>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</si>
  <si>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</si>
  <si>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</si>
  <si>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</si>
  <si>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</si>
  <si>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</si>
  <si>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</si>
  <si>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</si>
  <si>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</si>
  <si>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</si>
  <si>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</si>
  <si>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</si>
  <si>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</si>
  <si>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</si>
  <si>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</si>
  <si>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</si>
  <si>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</si>
  <si>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</si>
  <si>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</si>
  <si>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</si>
  <si>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</si>
  <si>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</si>
  <si>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</si>
  <si>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</si>
  <si>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</si>
  <si>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</si>
  <si>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</si>
  <si>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</si>
  <si>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</si>
  <si>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</si>
  <si>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</si>
  <si>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</si>
  <si>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</si>
  <si>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</si>
  <si>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</si>
  <si>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</si>
  <si>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</si>
  <si>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</si>
  <si>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</si>
  <si>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</si>
  <si>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</si>
  <si>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</si>
  <si>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</si>
  <si>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</si>
  <si>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</si>
  <si>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</si>
  <si>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</si>
  <si>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</si>
  <si>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</si>
  <si>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</si>
  <si>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</si>
  <si>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</si>
  <si>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</si>
  <si>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</si>
  <si>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</si>
  <si>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</si>
  <si>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</si>
  <si>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</si>
  <si>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</si>
  <si>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</si>
  <si>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</si>
  <si>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</si>
  <si>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</si>
  <si>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</si>
  <si>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</si>
  <si>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</si>
  <si>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</si>
  <si>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</si>
  <si>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</si>
  <si>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</si>
  <si>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</si>
  <si>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</si>
  <si>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</si>
  <si>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</si>
  <si>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</si>
  <si>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</si>
  <si>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</si>
  <si>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</si>
  <si>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</si>
  <si>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</si>
  <si>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</si>
  <si>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</si>
  <si>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</si>
  <si>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</si>
  <si>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</si>
  <si>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</si>
  <si>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</si>
  <si>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</si>
  <si>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</si>
  <si>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</si>
  <si>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</si>
  <si>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</si>
  <si>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</si>
  <si>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</si>
  <si>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</si>
  <si>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</si>
  <si>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</si>
  <si>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</si>
  <si>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</si>
  <si>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</si>
  <si>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</si>
  <si>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</si>
  <si>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</si>
  <si>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</si>
  <si>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</si>
  <si>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</si>
  <si>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</si>
  <si>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</si>
  <si>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</si>
  <si>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</si>
  <si>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</si>
  <si>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</si>
  <si>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</si>
  <si>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</si>
  <si>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</si>
  <si>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</si>
  <si>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</si>
  <si>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</si>
  <si>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</si>
  <si>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</si>
  <si>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</si>
  <si>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</si>
  <si>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</si>
  <si>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</si>
  <si>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</si>
  <si>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</si>
  <si>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</si>
  <si>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</si>
  <si>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</si>
  <si>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</si>
  <si>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</si>
  <si>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</si>
  <si>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</si>
  <si>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</si>
  <si>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</si>
  <si>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</si>
  <si>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</si>
  <si>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</si>
  <si>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</si>
  <si>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</si>
  <si>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</si>
  <si>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</si>
  <si>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</si>
  <si>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</si>
  <si>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</si>
  <si>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</si>
  <si>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</si>
  <si>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</si>
  <si>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</si>
  <si>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</si>
  <si>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</si>
  <si>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</si>
  <si>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</si>
  <si>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</si>
  <si>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</si>
  <si>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</si>
  <si>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</si>
  <si>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</si>
  <si>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</si>
  <si>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</si>
  <si>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</si>
  <si>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</si>
  <si>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</si>
  <si>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</si>
  <si>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</si>
  <si>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</si>
  <si>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</si>
  <si>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</si>
  <si>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</si>
  <si>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</si>
  <si>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</si>
  <si>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</si>
  <si>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</si>
  <si>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</si>
  <si>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</si>
  <si>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</si>
  <si>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</si>
  <si>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</si>
  <si>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</si>
  <si>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</si>
  <si>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</si>
  <si>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</si>
  <si>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</si>
  <si>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</si>
  <si>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</si>
  <si>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</si>
  <si>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</si>
  <si>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</si>
  <si>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</si>
  <si>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</si>
  <si>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</si>
  <si>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</si>
  <si>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</si>
  <si>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</si>
  <si>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</si>
  <si>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</si>
  <si>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</si>
  <si>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</si>
  <si>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</si>
  <si>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</si>
  <si>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</si>
  <si>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</si>
  <si>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</si>
  <si>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</si>
  <si>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</si>
  <si>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</si>
  <si>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</si>
  <si>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</si>
  <si>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</si>
  <si>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</si>
  <si>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</si>
  <si>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</si>
  <si>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</si>
  <si>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</si>
  <si>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</si>
  <si>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</si>
  <si>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</si>
  <si>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</si>
  <si>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</si>
  <si>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</si>
  <si>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</si>
  <si>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</si>
  <si>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</si>
  <si>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</si>
  <si>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</si>
  <si>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</si>
  <si>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</si>
  <si>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</si>
  <si>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</si>
  <si>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</si>
  <si>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</si>
  <si>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</si>
  <si>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</si>
  <si>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</si>
  <si>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</si>
  <si>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</si>
  <si>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</si>
  <si>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</si>
  <si>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</si>
  <si>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</si>
  <si>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</si>
  <si>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</si>
  <si>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</si>
  <si>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</si>
  <si>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</si>
  <si>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</si>
  <si>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</si>
  <si>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</si>
  <si>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</si>
  <si>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</si>
  <si>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</si>
  <si>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</si>
  <si>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</si>
  <si>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</si>
  <si>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</si>
  <si>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</si>
  <si>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</si>
  <si>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</si>
  <si>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</si>
  <si>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</si>
  <si>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</si>
  <si>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</si>
  <si>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</si>
  <si>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</si>
  <si>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</si>
  <si>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</si>
  <si>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</si>
  <si>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</si>
  <si>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</si>
  <si>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</si>
  <si>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</si>
  <si>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</si>
  <si>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</si>
  <si>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</si>
  <si>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</si>
  <si>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</si>
  <si>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</si>
  <si>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</si>
  <si>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</si>
  <si>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</si>
  <si>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</si>
  <si>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</si>
  <si>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</si>
  <si>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</si>
  <si>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</si>
  <si>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</si>
  <si>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</si>
  <si>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</si>
  <si>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</si>
  <si>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</si>
  <si>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</si>
  <si>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</si>
  <si>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</si>
  <si>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</si>
  <si>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</si>
  <si>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</si>
  <si>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</si>
  <si>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</si>
  <si>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</si>
  <si>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</si>
  <si>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</si>
  <si>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</si>
  <si>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</si>
  <si>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</si>
  <si>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</si>
  <si>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</si>
  <si>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</si>
  <si>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</si>
  <si>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</si>
  <si>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</si>
  <si>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</si>
  <si>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</si>
  <si>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</si>
  <si>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</si>
  <si>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</si>
  <si>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</si>
  <si>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</si>
  <si>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</si>
  <si>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</si>
  <si>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</si>
  <si>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</si>
  <si>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</si>
  <si>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</si>
  <si>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</si>
  <si>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</si>
  <si>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</si>
  <si>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</si>
  <si>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</si>
  <si>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</si>
  <si>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</si>
  <si>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</si>
  <si>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</si>
  <si>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</si>
  <si>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</si>
  <si>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</si>
  <si>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</si>
  <si>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</si>
  <si>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</si>
  <si>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</si>
  <si>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</si>
  <si>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</si>
  <si>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</si>
  <si>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</si>
  <si>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</si>
  <si>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</si>
  <si>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</si>
  <si>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</si>
  <si>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</si>
  <si>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</si>
  <si>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</si>
  <si>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</si>
  <si>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</si>
  <si>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</si>
  <si>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</si>
  <si>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</si>
  <si>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</si>
  <si>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</si>
  <si>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</si>
  <si>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</si>
  <si>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</si>
  <si>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</si>
  <si>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</si>
  <si>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</si>
  <si>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</si>
  <si>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</si>
  <si>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</si>
  <si>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</si>
  <si>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</si>
  <si>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</si>
  <si>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</si>
  <si>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</si>
  <si>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</si>
  <si>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</si>
  <si>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</si>
  <si>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</si>
  <si>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</si>
  <si>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</si>
  <si>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</si>
  <si>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</si>
  <si>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</si>
  <si>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</si>
  <si>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</si>
  <si>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</si>
  <si>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</si>
  <si>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</si>
  <si>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</si>
  <si>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</si>
  <si>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</si>
  <si>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</si>
  <si>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</si>
  <si>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</si>
  <si>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</si>
  <si>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</si>
  <si>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</si>
  <si>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</si>
  <si>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</si>
  <si>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</si>
  <si>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</si>
  <si>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</si>
  <si>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</si>
  <si>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</si>
  <si>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</si>
  <si>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</si>
  <si>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</si>
  <si>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</si>
  <si>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</si>
  <si>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</si>
  <si>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</si>
  <si>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</si>
  <si>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</si>
  <si>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</si>
  <si>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</si>
  <si>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</si>
  <si>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</si>
  <si>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</si>
  <si>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</si>
  <si>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</si>
  <si>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</si>
  <si>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</si>
  <si>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</si>
  <si>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</si>
  <si>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</si>
  <si>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</si>
  <si>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</si>
  <si>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</si>
  <si>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</si>
  <si>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</si>
  <si>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</si>
  <si>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</si>
  <si>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</si>
  <si>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</si>
  <si>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</si>
  <si>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</si>
  <si>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</si>
  <si>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</si>
  <si>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</si>
  <si>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</si>
  <si>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</si>
  <si>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</si>
  <si>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</si>
  <si>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</si>
  <si>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</si>
  <si>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</si>
  <si>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</si>
  <si>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</si>
  <si>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</si>
  <si>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</si>
  <si>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</si>
  <si>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</si>
  <si>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</si>
  <si>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</si>
  <si>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</si>
  <si>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</si>
  <si>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</si>
  <si>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</si>
  <si>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</si>
  <si>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</si>
  <si>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</si>
  <si>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</si>
  <si>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</si>
  <si>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</si>
  <si>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</si>
  <si>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</si>
  <si>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</si>
  <si>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</si>
  <si>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</si>
  <si>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</si>
  <si>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</si>
  <si>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</si>
  <si>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</si>
  <si>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</si>
  <si>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</si>
  <si>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</si>
  <si>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</si>
  <si>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</si>
  <si>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</si>
  <si>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</si>
  <si>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</si>
  <si>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</si>
  <si>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</si>
  <si>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</si>
  <si>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</si>
  <si>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</si>
  <si>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</si>
  <si>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</si>
  <si>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</si>
  <si>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</si>
  <si>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</si>
  <si>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</si>
  <si>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</si>
  <si>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</si>
  <si>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</si>
  <si>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</si>
  <si>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</si>
  <si>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</si>
  <si>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</si>
  <si>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</si>
  <si>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</si>
  <si>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</si>
  <si>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</si>
  <si>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</si>
  <si>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</si>
  <si>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</si>
  <si>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</si>
  <si>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</si>
  <si>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</si>
  <si>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</si>
  <si>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</si>
  <si>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</si>
  <si>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</si>
  <si>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</si>
  <si>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</si>
  <si>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</si>
  <si>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</si>
  <si>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</si>
  <si>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</si>
  <si>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</si>
  <si>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</si>
  <si>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</si>
  <si>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</si>
  <si>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</si>
  <si>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</si>
  <si>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</si>
  <si>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</si>
  <si>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</si>
  <si>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</si>
  <si>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</si>
  <si>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</si>
  <si>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</si>
  <si>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</si>
  <si>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</si>
  <si>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</si>
  <si>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</si>
  <si>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</si>
  <si>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</si>
  <si>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</si>
  <si>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</si>
  <si>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</si>
  <si>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</si>
  <si>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</si>
  <si>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</si>
  <si>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</si>
  <si>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</si>
  <si>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</si>
  <si>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</si>
  <si>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</si>
  <si>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</si>
  <si>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</si>
  <si>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</si>
  <si>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</si>
  <si>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</si>
  <si>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</si>
  <si>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</si>
  <si>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</si>
  <si>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</si>
  <si>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</si>
  <si>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</si>
  <si>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</si>
  <si>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</si>
  <si>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</si>
  <si>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</si>
  <si>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</si>
  <si>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</si>
  <si>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</si>
  <si>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</si>
  <si>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</si>
  <si>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</si>
  <si>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</si>
  <si>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</si>
  <si>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</si>
  <si>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</si>
  <si>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</si>
  <si>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</si>
  <si>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</si>
  <si>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</si>
  <si>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</si>
  <si>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</si>
  <si>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</si>
  <si>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</si>
  <si>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</si>
  <si>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</si>
  <si>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</si>
  <si>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</si>
  <si>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</si>
  <si>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</si>
  <si>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</si>
  <si>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</si>
  <si>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</si>
  <si>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</si>
  <si>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</si>
  <si>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</si>
  <si>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</si>
  <si>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</si>
  <si>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</si>
  <si>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</si>
  <si>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</si>
  <si>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</si>
  <si>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</si>
  <si>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</si>
  <si>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</si>
  <si>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</si>
  <si>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</si>
  <si>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</si>
  <si>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</si>
  <si>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</si>
  <si>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</si>
  <si>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</si>
  <si>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</si>
  <si>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</si>
  <si>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</si>
  <si>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</si>
  <si>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</si>
  <si>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</si>
  <si>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</si>
  <si>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</si>
  <si>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</si>
  <si>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</si>
  <si>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</si>
  <si>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</si>
  <si>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</si>
  <si>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</si>
  <si>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</si>
  <si>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</si>
  <si>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</si>
  <si>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</si>
  <si>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</si>
  <si>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</si>
  <si>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</si>
  <si>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</si>
  <si>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</si>
  <si>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</si>
  <si>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</si>
  <si>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</si>
  <si>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</si>
  <si>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</si>
  <si>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</si>
  <si>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</si>
  <si>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</si>
  <si>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</si>
  <si>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</si>
  <si>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</si>
  <si>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</si>
  <si>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</si>
  <si>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</si>
  <si>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</si>
  <si>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</si>
  <si>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</si>
  <si>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</si>
  <si>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</si>
  <si>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</si>
  <si>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</si>
  <si>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</si>
  <si>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</si>
  <si>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</si>
  <si>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</si>
  <si>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</si>
  <si>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</si>
  <si>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</si>
  <si>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</si>
  <si>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</si>
  <si>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</si>
  <si>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</si>
  <si>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</si>
  <si>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</si>
  <si>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</si>
  <si>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</si>
  <si>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</si>
  <si>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</si>
  <si>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</si>
  <si>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</si>
  <si>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</si>
  <si>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</si>
  <si>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</si>
  <si>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</si>
  <si>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</si>
  <si>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</si>
  <si>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</si>
  <si>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</si>
  <si>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</si>
  <si>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</si>
  <si>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</si>
  <si>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</si>
  <si>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</si>
  <si>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</si>
  <si>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</si>
  <si>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</si>
  <si>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</si>
  <si>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</si>
  <si>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</si>
  <si>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</si>
  <si>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</si>
  <si>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</si>
  <si>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</si>
  <si>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</si>
  <si>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</si>
  <si>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</si>
  <si>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</si>
  <si>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</si>
  <si>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</si>
  <si>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</si>
  <si>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</si>
  <si>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</si>
  <si>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</si>
  <si>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</si>
  <si>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</si>
  <si>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</si>
  <si>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</si>
  <si>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</si>
  <si>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</si>
  <si>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</si>
  <si>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</si>
  <si>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</si>
  <si>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</si>
  <si>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</si>
  <si>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</si>
  <si>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</si>
  <si>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</si>
  <si>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</si>
  <si>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</si>
  <si>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</si>
  <si>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</si>
  <si>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</si>
  <si>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</si>
  <si>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</si>
  <si>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</si>
  <si>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</si>
  <si>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</si>
  <si>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</si>
  <si>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</si>
  <si>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</si>
  <si>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</si>
  <si>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</si>
  <si>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</si>
  <si>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</si>
  <si>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</si>
  <si>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</si>
  <si>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</si>
  <si>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</si>
  <si>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</si>
  <si>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</si>
  <si>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</si>
  <si>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</si>
  <si>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</si>
  <si>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</si>
  <si>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</si>
  <si>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</si>
  <si>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</si>
  <si>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</si>
  <si>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</si>
  <si>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</si>
  <si>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</si>
  <si>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</si>
  <si>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</si>
  <si>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</si>
  <si>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</si>
  <si>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</si>
  <si>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</si>
  <si>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</si>
  <si>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</si>
  <si>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</si>
  <si>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</si>
  <si>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</si>
  <si>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</si>
  <si>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</si>
  <si>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</si>
  <si>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</si>
  <si>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</si>
  <si>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</si>
  <si>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</si>
  <si>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</si>
  <si>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</si>
  <si>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</si>
  <si>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</si>
  <si>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</si>
  <si>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</si>
  <si>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</si>
  <si>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</si>
  <si>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</si>
  <si>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</si>
  <si>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</si>
  <si>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</si>
  <si>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</si>
  <si>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</si>
  <si>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</si>
  <si>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</si>
  <si>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</si>
  <si>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</si>
  <si>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</si>
  <si>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</si>
  <si>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</si>
  <si>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</si>
  <si>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</si>
  <si>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</si>
  <si>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</si>
  <si>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</si>
  <si>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</si>
  <si>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</si>
  <si>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</si>
  <si>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</si>
  <si>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</si>
  <si>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</si>
  <si>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</si>
  <si>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</si>
  <si>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</si>
  <si>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</si>
  <si>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</si>
  <si>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</si>
  <si>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</si>
  <si>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</si>
  <si>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</si>
  <si>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</si>
  <si>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</si>
  <si>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</si>
  <si>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</si>
  <si>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</si>
  <si>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</si>
  <si>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</si>
  <si>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</si>
  <si>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</si>
  <si>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</si>
  <si>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</si>
  <si>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</si>
  <si>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</si>
  <si>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</si>
  <si>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</si>
  <si>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</si>
  <si>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</si>
  <si>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</si>
  <si>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</si>
  <si>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</si>
  <si>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</si>
  <si>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</si>
  <si>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</si>
  <si>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</si>
  <si>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</si>
  <si>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</si>
  <si>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</si>
  <si>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</si>
  <si>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</si>
  <si>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</si>
  <si>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</si>
  <si>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</si>
  <si>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</si>
  <si>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</si>
  <si>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</si>
  <si>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</si>
  <si>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</si>
  <si>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</si>
  <si>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</si>
  <si>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</si>
  <si>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</si>
  <si>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</si>
  <si>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</si>
  <si>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</si>
  <si>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</si>
  <si>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</si>
  <si>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</si>
  <si>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</si>
  <si>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</si>
  <si>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</si>
  <si>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</si>
  <si>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</si>
  <si>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</si>
  <si>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</si>
  <si>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</si>
  <si>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</si>
  <si>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</si>
  <si>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</si>
  <si>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</si>
  <si>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</si>
  <si>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</si>
  <si>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</si>
  <si>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</si>
  <si>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</si>
  <si>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</si>
  <si>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</si>
  <si>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</si>
  <si>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</si>
  <si>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</si>
  <si>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</si>
  <si>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</si>
  <si>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</si>
  <si>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</si>
  <si>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</si>
  <si>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</si>
  <si>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</si>
  <si>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</si>
  <si>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</si>
  <si>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</si>
  <si>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</si>
  <si>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</si>
  <si>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</si>
  <si>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</si>
  <si>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</si>
  <si>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</si>
  <si>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</si>
  <si>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</si>
  <si>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</si>
  <si>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</si>
  <si>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</si>
  <si>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</si>
  <si>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</si>
  <si>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</si>
  <si>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</si>
  <si>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</si>
  <si>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</si>
  <si>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</si>
  <si>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</si>
  <si>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</si>
  <si>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</si>
  <si>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</si>
  <si>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</si>
  <si>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</si>
  <si>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</si>
  <si>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</si>
  <si>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</si>
  <si>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</si>
  <si>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</si>
  <si>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</si>
  <si>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</si>
  <si>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</si>
  <si>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</si>
  <si>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</si>
  <si>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</si>
  <si>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</si>
  <si>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</si>
  <si>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</si>
  <si>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</si>
  <si>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</si>
  <si>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</si>
  <si>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</si>
  <si>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</si>
  <si>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</si>
  <si>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</si>
  <si>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</si>
  <si>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</si>
  <si>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</si>
  <si>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</si>
  <si>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</si>
  <si>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</si>
  <si>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</si>
  <si>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</si>
  <si>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</si>
  <si>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</si>
  <si>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</si>
  <si>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</si>
  <si>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</si>
  <si>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</si>
  <si>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</si>
  <si>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</si>
  <si>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</si>
  <si>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</si>
  <si>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</si>
  <si>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</si>
  <si>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</si>
  <si>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</si>
  <si>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</si>
  <si>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</si>
  <si>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</si>
  <si>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</si>
  <si>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</si>
  <si>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</si>
  <si>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</si>
  <si>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</si>
  <si>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</si>
  <si>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</si>
  <si>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</si>
  <si>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</si>
  <si>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</si>
  <si>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</si>
  <si>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</si>
  <si>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</si>
  <si>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</si>
  <si>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</si>
  <si>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</si>
  <si>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</si>
  <si>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</si>
  <si>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</si>
  <si>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</si>
  <si>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</si>
  <si>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</si>
  <si>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</si>
  <si>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</si>
  <si>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</si>
  <si>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</si>
  <si>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</si>
  <si>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</si>
  <si>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</si>
  <si>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</si>
  <si>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</si>
  <si>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</si>
  <si>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</si>
  <si>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</si>
  <si>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</si>
  <si>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</si>
  <si>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</si>
  <si>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</si>
  <si>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</si>
  <si>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</si>
  <si>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</si>
  <si>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</si>
  <si>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</si>
  <si>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</si>
  <si>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</si>
  <si>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</si>
  <si>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</si>
  <si>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</si>
  <si>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</si>
  <si>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</si>
  <si>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</si>
  <si>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</si>
  <si>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</si>
  <si>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</si>
  <si>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</si>
  <si>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</si>
  <si>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</si>
  <si>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</si>
  <si>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</si>
  <si>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</si>
  <si>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</si>
  <si>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</si>
  <si>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</si>
  <si>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</si>
  <si>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</si>
  <si>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</si>
  <si>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</si>
  <si>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</si>
  <si>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</si>
  <si>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</si>
  <si>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</si>
  <si>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</si>
  <si>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</si>
  <si>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</si>
  <si>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</si>
  <si>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</si>
  <si>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</si>
  <si>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</si>
  <si>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</si>
  <si>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</si>
  <si>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</si>
  <si>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</si>
  <si>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</si>
  <si>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</si>
  <si>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</si>
  <si>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</si>
  <si>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</si>
  <si>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</si>
  <si>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</si>
  <si>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</si>
  <si>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</si>
  <si>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</si>
  <si>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</si>
  <si>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</si>
  <si>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</si>
  <si>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</si>
  <si>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</si>
  <si>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</si>
  <si>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</si>
  <si>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</si>
  <si>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</si>
  <si>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</si>
  <si>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</si>
  <si>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</si>
  <si>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</si>
  <si>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</si>
  <si>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</si>
  <si>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</si>
  <si>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</si>
  <si>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</si>
  <si>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</si>
  <si>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</si>
  <si>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</si>
  <si>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</si>
  <si>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</si>
  <si>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</si>
  <si>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</si>
  <si>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</si>
  <si>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</si>
  <si>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</si>
  <si>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</si>
  <si>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</si>
  <si>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</si>
  <si>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</si>
  <si>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</si>
  <si>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</si>
  <si>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</si>
  <si>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</si>
  <si>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</si>
  <si>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</si>
  <si>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</si>
  <si>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</si>
  <si>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</si>
  <si>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</si>
  <si>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</si>
  <si>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</si>
  <si>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</si>
  <si>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</si>
  <si>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</si>
  <si>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</si>
  <si>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</si>
  <si>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</si>
  <si>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</si>
  <si>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</si>
  <si>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</si>
  <si>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</si>
  <si>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</si>
  <si>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</si>
  <si>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</si>
  <si>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</si>
  <si>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</si>
  <si>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</si>
  <si>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</si>
  <si>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</si>
  <si>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</si>
  <si>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</si>
  <si>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</si>
  <si>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</si>
  <si>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</si>
  <si>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</si>
  <si>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</si>
  <si>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</si>
  <si>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</si>
  <si>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</si>
  <si>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</si>
  <si>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</si>
  <si>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</si>
  <si>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</si>
  <si>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</si>
  <si>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</si>
  <si>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</si>
  <si>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</si>
  <si>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</si>
  <si>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</si>
  <si>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</si>
  <si>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</si>
  <si>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</si>
  <si>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</si>
  <si>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</si>
  <si>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</si>
  <si>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</si>
  <si>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</si>
  <si>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</si>
  <si>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</si>
  <si>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</si>
  <si>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</si>
  <si>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</si>
  <si>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</si>
  <si>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</si>
  <si>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</si>
  <si>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</si>
  <si>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</si>
  <si>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</si>
  <si>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</si>
  <si>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</si>
  <si>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</si>
  <si>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</si>
  <si>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</si>
  <si>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</si>
  <si>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</si>
  <si>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</si>
  <si>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</si>
  <si>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</si>
  <si>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</si>
  <si>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</si>
  <si>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</si>
  <si>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</si>
  <si>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</si>
  <si>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</si>
  <si>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</si>
  <si>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</si>
  <si>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</si>
  <si>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</si>
  <si>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</si>
  <si>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</si>
  <si>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</si>
  <si>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</si>
  <si>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</si>
  <si>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</si>
  <si>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</si>
  <si>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</si>
  <si>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</si>
  <si>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</si>
  <si>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</si>
  <si>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</si>
  <si>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</si>
  <si>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</si>
  <si>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</si>
  <si>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</si>
  <si>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</si>
  <si>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</si>
  <si>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</si>
  <si>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</si>
  <si>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</si>
  <si>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</si>
  <si>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</si>
  <si>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</si>
  <si>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</si>
  <si>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</si>
  <si>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</si>
  <si>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</si>
  <si>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</si>
  <si>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</si>
  <si>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</si>
  <si>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</si>
  <si>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</si>
  <si>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</si>
  <si>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</si>
  <si>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</si>
  <si>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</si>
  <si>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</si>
  <si>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</si>
  <si>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</si>
  <si>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</si>
  <si>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</si>
  <si>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</si>
  <si>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</si>
  <si>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</si>
  <si>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</si>
  <si>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</si>
  <si>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</si>
  <si>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</si>
  <si>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</si>
  <si>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</si>
  <si>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</si>
  <si>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</si>
  <si>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</si>
  <si>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</si>
  <si>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</si>
  <si>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</si>
  <si>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</si>
  <si>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</si>
  <si>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</si>
  <si>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</si>
  <si>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</si>
  <si>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</si>
  <si>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</si>
  <si>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</si>
  <si>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</si>
  <si>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</si>
  <si>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</si>
  <si>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</si>
  <si>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</si>
  <si>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</si>
  <si>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</si>
  <si>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</si>
  <si>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</si>
  <si>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</si>
  <si>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</si>
  <si>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</si>
  <si>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</si>
  <si>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</si>
  <si>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</si>
  <si>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</si>
  <si>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</si>
  <si>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</si>
  <si>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</si>
  <si>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</si>
  <si>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</si>
  <si>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</si>
  <si>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</si>
  <si>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</si>
  <si>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</si>
  <si>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</si>
  <si>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</si>
  <si>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</si>
  <si>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</si>
  <si>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</si>
  <si>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</si>
  <si>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</si>
  <si>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</si>
  <si>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</si>
  <si>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</si>
  <si>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</si>
  <si>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</si>
  <si>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</si>
  <si>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</si>
  <si>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</si>
  <si>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</si>
  <si>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</si>
  <si>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</si>
  <si>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</si>
  <si>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</si>
  <si>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</si>
  <si>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</si>
  <si>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</si>
  <si>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</si>
  <si>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</si>
  <si>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</si>
  <si>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</si>
  <si>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</si>
  <si>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</si>
  <si>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</si>
  <si>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</si>
  <si>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</si>
  <si>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</si>
  <si>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</si>
  <si>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</si>
  <si>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</si>
  <si>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</si>
  <si>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</si>
  <si>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</si>
  <si>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</si>
  <si>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</si>
  <si>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</si>
  <si>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</si>
  <si>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</si>
  <si>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</si>
  <si>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</si>
  <si>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</si>
  <si>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</si>
  <si>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</si>
  <si>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</si>
  <si>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</si>
  <si>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</si>
  <si>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</si>
  <si>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</si>
  <si>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</si>
  <si>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</si>
  <si>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</si>
  <si>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</si>
  <si>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</si>
  <si>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</si>
  <si>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</si>
  <si>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</si>
  <si>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</si>
  <si>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</si>
  <si>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</si>
  <si>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</si>
  <si>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</si>
  <si>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</si>
  <si>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</si>
  <si>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</si>
  <si>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</si>
  <si>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</si>
  <si>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</si>
  <si>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</si>
  <si>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</si>
  <si>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</si>
  <si>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</si>
  <si>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</si>
  <si>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</si>
  <si>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</si>
  <si>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</si>
  <si>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</si>
  <si>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</si>
  <si>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</si>
  <si>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</si>
  <si>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</si>
  <si>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</si>
  <si>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</si>
  <si>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</si>
  <si>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</si>
  <si>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</si>
  <si>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</si>
  <si>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</si>
  <si>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</si>
  <si>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</si>
  <si>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</si>
  <si>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</si>
  <si>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</si>
  <si>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</si>
  <si>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</si>
  <si>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</si>
  <si>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</si>
  <si>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</si>
  <si>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</si>
  <si>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</si>
  <si>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</si>
  <si>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</si>
  <si>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</si>
  <si>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</si>
  <si>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</si>
  <si>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</si>
  <si>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</si>
  <si>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</si>
  <si>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</si>
  <si>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</si>
  <si>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</si>
  <si>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</si>
  <si>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</si>
  <si>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</si>
  <si>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</si>
  <si>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</si>
  <si>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</si>
  <si>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</si>
  <si>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</si>
  <si>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</si>
  <si>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</si>
  <si>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</si>
  <si>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</si>
  <si>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</si>
  <si>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</si>
  <si>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</si>
  <si>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</si>
  <si>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</si>
  <si>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</si>
  <si>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</si>
  <si>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</si>
  <si>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</si>
  <si>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</si>
  <si>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</si>
  <si>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</si>
  <si>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</si>
  <si>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</si>
  <si>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</si>
  <si>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</si>
  <si>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</si>
  <si>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</si>
  <si>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</si>
  <si>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</si>
  <si>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</si>
  <si>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</si>
  <si>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</si>
  <si>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</si>
  <si>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</si>
  <si>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</si>
  <si>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</si>
  <si>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</si>
  <si>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</si>
  <si>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</si>
  <si>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</si>
  <si>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</si>
  <si>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</si>
  <si>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</si>
  <si>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</si>
  <si>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</si>
  <si>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</si>
  <si>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</si>
  <si>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</si>
  <si>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</si>
  <si>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</si>
  <si>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</si>
  <si>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</si>
  <si>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</si>
  <si>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</si>
  <si>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</si>
  <si>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</si>
  <si>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</si>
  <si>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</si>
  <si>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</si>
  <si>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</si>
  <si>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</si>
  <si>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</si>
  <si>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</si>
  <si>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</si>
  <si>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</si>
  <si>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</si>
  <si>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</si>
  <si>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</si>
  <si>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</si>
  <si>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</si>
  <si>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</si>
  <si>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</si>
  <si>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</si>
  <si>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</si>
  <si>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</si>
  <si>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</si>
  <si>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</si>
  <si>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</si>
  <si>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</si>
  <si>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</si>
  <si>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</si>
  <si>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</si>
  <si>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</si>
  <si>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</si>
  <si>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</si>
  <si>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</si>
  <si>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</si>
  <si>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</si>
  <si>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</si>
  <si>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</si>
  <si>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</si>
  <si>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</si>
  <si>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</si>
  <si>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</si>
  <si>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</si>
  <si>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</si>
  <si>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</si>
  <si>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</si>
  <si>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</si>
  <si>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</si>
  <si>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</si>
  <si>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</si>
  <si>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</si>
  <si>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</si>
  <si>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</si>
  <si>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</si>
  <si>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</si>
  <si>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</si>
  <si>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</si>
  <si>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</si>
  <si>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</si>
  <si>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</si>
  <si>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</si>
  <si>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</si>
  <si>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</si>
  <si>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</si>
  <si>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</si>
  <si>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</si>
  <si>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</si>
  <si>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</si>
  <si>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</si>
  <si>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</si>
  <si>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</si>
  <si>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</si>
  <si>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</si>
  <si>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</si>
  <si>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</si>
  <si>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</si>
  <si>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</si>
  <si>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</si>
  <si>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</si>
  <si>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</si>
  <si>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</si>
  <si>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</si>
  <si>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</si>
  <si>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</si>
  <si>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</si>
  <si>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</si>
  <si>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</si>
  <si>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</si>
  <si>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</si>
  <si>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</si>
  <si>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</si>
  <si>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</si>
  <si>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</si>
  <si>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</si>
  <si>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</si>
  <si>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</si>
  <si>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</si>
  <si>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</si>
  <si>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</si>
  <si>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</si>
  <si>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</si>
  <si>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</si>
  <si>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</si>
  <si>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</si>
  <si>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</si>
  <si>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</si>
  <si>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</si>
  <si>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</si>
  <si>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</si>
  <si>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</si>
  <si>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</si>
  <si>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</si>
  <si>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</si>
  <si>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</si>
  <si>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</si>
  <si>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</si>
  <si>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</si>
  <si>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</si>
  <si>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</si>
  <si>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</si>
  <si>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</si>
  <si>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</si>
  <si>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</si>
  <si>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</si>
  <si>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</si>
  <si>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</si>
  <si>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</si>
  <si>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</si>
  <si>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</si>
  <si>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</si>
  <si>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</si>
  <si>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</si>
  <si>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</si>
  <si>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</si>
  <si>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</si>
  <si>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</si>
  <si>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</si>
  <si>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</si>
  <si>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</si>
  <si>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</si>
  <si>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</si>
  <si>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</si>
  <si>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</si>
  <si>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</si>
  <si>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</si>
  <si>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</si>
  <si>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</si>
  <si>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</si>
  <si>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</si>
  <si>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</si>
  <si>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</si>
  <si>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</si>
  <si>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</si>
  <si>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</si>
  <si>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</si>
  <si>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</si>
  <si>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</si>
  <si>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</si>
  <si>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</si>
  <si>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</si>
  <si>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</si>
  <si>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</si>
  <si>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</si>
  <si>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</si>
  <si>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</si>
  <si>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</si>
  <si>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</si>
  <si>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</si>
  <si>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</si>
  <si>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</si>
  <si>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</si>
  <si>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</si>
  <si>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</si>
  <si>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</si>
  <si>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</si>
  <si>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</si>
  <si>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</si>
  <si>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</si>
  <si>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</si>
  <si>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</si>
  <si>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</si>
  <si>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</si>
  <si>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</si>
  <si>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</si>
  <si>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</si>
  <si>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</si>
  <si>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</si>
  <si>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</si>
  <si>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</si>
  <si>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</si>
  <si>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</si>
  <si>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</si>
  <si>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</si>
  <si>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</si>
  <si>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</si>
  <si>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</si>
  <si>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</si>
  <si>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</si>
  <si>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</si>
  <si>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</si>
  <si>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</si>
  <si>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</si>
  <si>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</si>
  <si>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</si>
  <si>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</si>
  <si>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</si>
  <si>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</si>
  <si>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</si>
  <si>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</si>
  <si>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</si>
  <si>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</si>
  <si>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</si>
  <si>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</si>
  <si>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</si>
  <si>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</si>
  <si>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</si>
  <si>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</si>
  <si>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</si>
  <si>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</si>
  <si>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</si>
  <si>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</si>
  <si>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</si>
  <si>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</si>
  <si>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</si>
  <si>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</si>
  <si>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</si>
  <si>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</si>
  <si>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</si>
  <si>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</si>
  <si>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</si>
  <si>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</si>
  <si>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</si>
  <si>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</si>
  <si>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</si>
  <si>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</si>
  <si>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</si>
  <si>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</si>
  <si>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</si>
  <si>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</si>
  <si>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</si>
  <si>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</si>
  <si>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</si>
  <si>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</si>
  <si>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</si>
  <si>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</si>
  <si>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</si>
  <si>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</si>
  <si>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</si>
  <si>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</si>
  <si>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</si>
  <si>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</si>
  <si>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</si>
  <si>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</si>
  <si>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</si>
  <si>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</si>
  <si>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</si>
  <si>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</si>
  <si>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</si>
  <si>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</si>
  <si>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</si>
  <si>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</si>
  <si>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</si>
  <si>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</si>
  <si>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</si>
  <si>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</si>
  <si>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</si>
  <si>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</si>
  <si>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</si>
  <si>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</si>
  <si>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</si>
  <si>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</si>
  <si>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</si>
  <si>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</si>
  <si>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</si>
  <si>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</si>
  <si>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</si>
  <si>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</si>
  <si>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</si>
  <si>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</si>
  <si>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</si>
  <si>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</si>
  <si>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</si>
  <si>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</si>
  <si>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</si>
  <si>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</si>
  <si>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</si>
  <si>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</si>
  <si>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</si>
  <si>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</si>
  <si>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</si>
  <si>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</si>
  <si>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</si>
  <si>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</si>
  <si>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</si>
  <si>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</si>
  <si>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</si>
  <si>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</si>
  <si>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</si>
  <si>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</si>
  <si>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</si>
  <si>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</si>
  <si>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</si>
  <si>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</si>
  <si>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</si>
  <si>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</si>
  <si>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</si>
  <si>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</si>
  <si>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</si>
  <si>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</si>
  <si>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</si>
  <si>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</si>
  <si>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</si>
  <si>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</si>
  <si>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</si>
  <si>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</si>
  <si>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</si>
  <si>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</si>
  <si>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</si>
  <si>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</si>
  <si>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</si>
  <si>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</si>
  <si>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</si>
  <si>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</si>
  <si>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</si>
  <si>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</si>
  <si>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</si>
  <si>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</si>
  <si>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</si>
  <si>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</si>
  <si>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</si>
  <si>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</si>
  <si>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</si>
  <si>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</si>
  <si>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</si>
  <si>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</si>
  <si>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</si>
  <si>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</si>
  <si>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</si>
  <si>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</si>
  <si>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</si>
  <si>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</si>
  <si>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</si>
  <si>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</si>
  <si>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</si>
  <si>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</si>
  <si>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</si>
  <si>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</si>
  <si>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</si>
  <si>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</si>
  <si>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</si>
  <si>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</si>
  <si>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</si>
  <si>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</si>
  <si>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</si>
  <si>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</si>
  <si>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</si>
  <si>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</si>
  <si>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</si>
  <si>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</si>
  <si>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</si>
  <si>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</si>
  <si>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</si>
  <si>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</si>
  <si>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</si>
  <si>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</si>
  <si>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</si>
  <si>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</si>
  <si>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</si>
  <si>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</si>
  <si>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</si>
  <si>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</si>
  <si>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</si>
  <si>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</si>
  <si>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</si>
  <si>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</si>
  <si>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</si>
  <si>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</si>
  <si>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</si>
  <si>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</si>
  <si>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</si>
  <si>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</si>
  <si>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</si>
  <si>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</si>
  <si>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</si>
  <si>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</si>
  <si>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</si>
  <si>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</si>
  <si>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</si>
  <si>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</si>
  <si>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</si>
  <si>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</si>
  <si>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</si>
  <si>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</si>
  <si>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</si>
  <si>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</si>
  <si>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</si>
  <si>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</si>
  <si>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</si>
  <si>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</si>
  <si>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</si>
  <si>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</si>
  <si>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</si>
  <si>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</si>
  <si>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</si>
  <si>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</si>
  <si>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</si>
  <si>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</si>
  <si>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</si>
  <si>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</si>
  <si>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</si>
  <si>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</si>
  <si>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</si>
  <si>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</si>
  <si>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</si>
  <si>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</si>
  <si>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</si>
  <si>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</si>
  <si>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</si>
  <si>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</si>
  <si>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</si>
  <si>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</si>
  <si>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</si>
  <si>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</si>
  <si>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</si>
  <si>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</si>
  <si>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</si>
  <si>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</si>
  <si>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</si>
  <si>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</si>
  <si>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</si>
  <si>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</si>
  <si>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</si>
  <si>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</si>
  <si>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</si>
  <si>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</si>
  <si>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</si>
  <si>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</si>
  <si>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</si>
  <si>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</si>
  <si>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</si>
  <si>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</si>
  <si>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</si>
  <si>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</si>
  <si>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</si>
  <si>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</si>
  <si>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</si>
  <si>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</si>
  <si>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</si>
  <si>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</si>
  <si>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</si>
  <si>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</si>
  <si>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</si>
  <si>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</si>
  <si>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</si>
  <si>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</si>
  <si>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</si>
  <si>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</si>
  <si>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</si>
  <si>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</si>
  <si>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</si>
  <si>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</si>
  <si>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</si>
  <si>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</si>
  <si>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</si>
  <si>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</si>
  <si>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</si>
  <si>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</si>
  <si>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</si>
  <si>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</si>
  <si>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</si>
  <si>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</si>
  <si>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</si>
  <si>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</si>
  <si>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</si>
  <si>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</si>
  <si>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</si>
  <si>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</si>
  <si>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</si>
  <si>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</si>
  <si>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</si>
  <si>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</si>
  <si>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</si>
  <si>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</si>
  <si>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</si>
  <si>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</si>
  <si>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</si>
  <si>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</si>
  <si>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</si>
  <si>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</si>
  <si>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</si>
  <si>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</si>
  <si>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</si>
  <si>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</si>
  <si>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</si>
  <si>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</si>
  <si>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</si>
  <si>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</si>
  <si>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</si>
  <si>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</si>
  <si>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</si>
  <si>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</si>
  <si>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</si>
  <si>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</si>
  <si>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</si>
  <si>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</si>
  <si>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</si>
  <si>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</si>
  <si>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</si>
  <si>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</si>
  <si>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</si>
  <si>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</si>
  <si>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</si>
  <si>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</si>
  <si>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</si>
  <si>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</si>
  <si>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</si>
  <si>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</si>
  <si>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</si>
  <si>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</si>
  <si>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</si>
  <si>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</si>
  <si>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</si>
  <si>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</si>
  <si>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</si>
  <si>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</si>
  <si>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</si>
  <si>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</si>
  <si>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</si>
  <si>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</si>
  <si>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</si>
  <si>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</si>
  <si>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</si>
  <si>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</si>
  <si>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</si>
  <si>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</si>
  <si>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</si>
  <si>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</si>
  <si>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</si>
  <si>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</si>
  <si>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</si>
  <si>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</si>
  <si>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</si>
  <si>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</si>
  <si>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</si>
  <si>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</si>
  <si>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</si>
  <si>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</si>
  <si>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</si>
  <si>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</si>
  <si>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</si>
  <si>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</si>
  <si>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</si>
  <si>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</si>
  <si>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</si>
  <si>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</si>
  <si>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</si>
  <si>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</si>
  <si>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</si>
  <si>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</si>
  <si>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</si>
  <si>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</si>
  <si>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</si>
  <si>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</si>
  <si>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</si>
  <si>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</si>
  <si>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</si>
  <si>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</si>
  <si>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</si>
  <si>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</si>
  <si>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</si>
  <si>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</si>
  <si>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</si>
  <si>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</si>
  <si>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</si>
  <si>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</si>
  <si>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</si>
  <si>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</si>
  <si>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</si>
  <si>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</si>
  <si>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</si>
  <si>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</si>
  <si>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</si>
  <si>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</si>
  <si>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</si>
  <si>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</si>
  <si>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</si>
  <si>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</si>
  <si>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</si>
  <si>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</si>
  <si>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</si>
  <si>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</si>
  <si>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</si>
  <si>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</si>
  <si>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</si>
  <si>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</si>
  <si>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</si>
  <si>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</si>
  <si>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</si>
  <si>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</si>
  <si>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</si>
  <si>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</si>
  <si>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</si>
  <si>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</si>
  <si>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</si>
  <si>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</si>
  <si>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</si>
  <si>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</si>
  <si>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</si>
  <si>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</si>
  <si>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</si>
  <si>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</si>
  <si>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</si>
  <si>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</si>
  <si>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</si>
  <si>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</si>
  <si>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</si>
  <si>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</si>
  <si>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</si>
  <si>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</si>
  <si>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</si>
  <si>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</si>
  <si>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</si>
  <si>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</si>
  <si>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</si>
  <si>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</si>
  <si>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</si>
  <si>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</si>
  <si>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</si>
  <si>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</si>
  <si>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</si>
  <si>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</si>
  <si>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</si>
  <si>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</si>
  <si>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</si>
  <si>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</si>
  <si>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</si>
  <si>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</si>
  <si>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</si>
  <si>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</si>
  <si>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</si>
  <si>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</si>
  <si>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</si>
  <si>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</si>
  <si>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</si>
  <si>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</si>
  <si>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</si>
  <si>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</si>
  <si>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</si>
  <si>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</si>
  <si>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</si>
  <si>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</si>
  <si>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</si>
  <si>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</si>
  <si>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</si>
  <si>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</si>
  <si>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</si>
  <si>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</si>
  <si>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</si>
  <si>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</si>
  <si>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</si>
  <si>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</si>
  <si>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</si>
  <si>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</si>
  <si>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</si>
  <si>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</si>
  <si>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</si>
  <si>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</si>
  <si>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</si>
  <si>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</si>
  <si>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</si>
  <si>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</si>
  <si>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</si>
  <si>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</si>
  <si>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</si>
  <si>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</si>
  <si>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</si>
  <si>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</si>
  <si>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</si>
  <si>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</si>
  <si>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</si>
  <si>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</si>
  <si>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</si>
  <si>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</si>
  <si>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</si>
  <si>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</si>
  <si>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</si>
  <si>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</si>
  <si>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</si>
  <si>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</si>
  <si>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</si>
  <si>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</si>
  <si>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</si>
  <si>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</si>
  <si>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</si>
  <si>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</si>
  <si>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</si>
  <si>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</si>
  <si>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</si>
  <si>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</si>
  <si>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</si>
  <si>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</si>
  <si>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</si>
  <si>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</si>
  <si>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</si>
  <si>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</si>
  <si>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</si>
  <si>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</si>
  <si>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</si>
  <si>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</si>
  <si>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</si>
  <si>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</si>
  <si>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</si>
  <si>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</si>
  <si>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</si>
  <si>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</si>
  <si>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</si>
  <si>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</si>
  <si>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</si>
  <si>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</si>
  <si>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</si>
  <si>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</si>
  <si>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</si>
  <si>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</si>
  <si>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</si>
  <si>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</si>
  <si>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</si>
  <si>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</si>
  <si>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</si>
  <si>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</si>
  <si>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</si>
  <si>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</si>
  <si>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</si>
  <si>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</si>
  <si>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</si>
  <si>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</si>
  <si>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</si>
  <si>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</si>
  <si>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</si>
  <si>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</si>
  <si>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</si>
  <si>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</si>
  <si>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</si>
  <si>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</si>
  <si>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</si>
  <si>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</si>
  <si>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</si>
  <si>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</si>
  <si>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</si>
  <si>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</si>
  <si>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</si>
  <si>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</si>
  <si>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</si>
  <si>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</si>
  <si>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</si>
  <si>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</si>
  <si>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</si>
  <si>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</si>
  <si>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</si>
  <si>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</si>
  <si>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</si>
  <si>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</si>
  <si>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</si>
  <si>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</si>
  <si>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</si>
  <si>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</si>
  <si>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</si>
  <si>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</si>
  <si>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</si>
  <si>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</si>
  <si>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</si>
  <si>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</si>
  <si>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</si>
  <si>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</si>
  <si>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</si>
  <si>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</si>
  <si>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</si>
  <si>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</si>
  <si>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</si>
  <si>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</si>
  <si>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</si>
  <si>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</si>
  <si>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</si>
  <si>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</si>
  <si>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</si>
  <si>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</si>
  <si>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</si>
  <si>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</si>
  <si>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</si>
  <si>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</si>
  <si>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</si>
  <si>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</si>
  <si>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</si>
  <si>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</si>
  <si>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</si>
  <si>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</si>
  <si>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</si>
  <si>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</si>
  <si>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</si>
  <si>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</si>
  <si>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</si>
  <si>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</si>
  <si>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</si>
  <si>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</si>
  <si>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</si>
  <si>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</si>
  <si>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</si>
  <si>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</si>
  <si>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</si>
  <si>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</si>
  <si>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</si>
  <si>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</si>
  <si>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</si>
  <si>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</si>
  <si>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</si>
  <si>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</si>
  <si>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</si>
  <si>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</si>
  <si>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</si>
  <si>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</si>
  <si>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</si>
  <si>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</si>
  <si>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</si>
  <si>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</si>
  <si>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</si>
  <si>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</si>
  <si>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</si>
  <si>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</si>
  <si>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</si>
  <si>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</si>
  <si>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</si>
  <si>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</si>
  <si>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</si>
  <si>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</si>
  <si>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</si>
  <si>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</si>
  <si>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</si>
  <si>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</si>
  <si>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</si>
  <si>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</si>
  <si>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</si>
  <si>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</si>
  <si>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</si>
  <si>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</si>
  <si>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</si>
  <si>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</si>
  <si>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</si>
  <si>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</si>
  <si>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</si>
  <si>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</si>
  <si>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</si>
  <si>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</si>
  <si>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</si>
  <si>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</si>
  <si>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</si>
  <si>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</si>
  <si>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</si>
  <si>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</si>
  <si>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</si>
  <si>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</si>
  <si>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</si>
  <si>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</si>
  <si>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</si>
  <si>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</si>
  <si>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</si>
  <si>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</si>
  <si>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</si>
  <si>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</si>
  <si>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</si>
  <si>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</si>
  <si>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</si>
  <si>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</si>
  <si>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</si>
  <si>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</si>
  <si>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</si>
  <si>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</si>
  <si>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</si>
  <si>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</si>
  <si>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</si>
  <si>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</si>
  <si>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</si>
  <si>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</si>
  <si>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</si>
  <si>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</si>
  <si>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</si>
  <si>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</si>
  <si>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</si>
  <si>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</si>
  <si>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</si>
  <si>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</si>
  <si>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</si>
  <si>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</si>
  <si>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</si>
  <si>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</si>
  <si>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</si>
  <si>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</si>
  <si>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</si>
  <si>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</si>
  <si>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</si>
  <si>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</si>
  <si>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</si>
  <si>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</si>
  <si>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</si>
  <si>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</si>
  <si>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</si>
  <si>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</si>
  <si>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</si>
  <si>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</si>
  <si>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</si>
  <si>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</si>
  <si>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</si>
  <si>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</si>
  <si>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</si>
  <si>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</si>
  <si>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</si>
  <si>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</si>
  <si>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</si>
  <si>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</si>
  <si>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</si>
  <si>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</si>
  <si>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</si>
  <si>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</si>
  <si>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</si>
  <si>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</si>
  <si>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</si>
  <si>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</si>
  <si>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</si>
  <si>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</si>
  <si>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</si>
  <si>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</si>
  <si>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</si>
  <si>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</si>
  <si>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</si>
  <si>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</si>
  <si>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</si>
  <si>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</si>
  <si>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</si>
  <si>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</si>
  <si>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</si>
  <si>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</si>
  <si>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</si>
  <si>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</si>
  <si>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</si>
  <si>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</si>
  <si>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</si>
  <si>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</si>
  <si>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</si>
  <si>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</si>
  <si>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</si>
  <si>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</si>
  <si>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</si>
  <si>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</si>
  <si>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</si>
  <si>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</si>
  <si>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</si>
  <si>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</si>
  <si>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</si>
  <si>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</si>
  <si>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</si>
  <si>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</si>
  <si>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</si>
  <si>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</si>
  <si>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</si>
  <si>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</si>
  <si>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</si>
  <si>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</si>
  <si>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</si>
  <si>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</si>
  <si>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</si>
  <si>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</si>
  <si>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</si>
  <si>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</si>
  <si>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</si>
  <si>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</si>
  <si>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</si>
  <si>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</si>
  <si>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</si>
  <si>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</si>
  <si>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</si>
  <si>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</si>
  <si>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</si>
  <si>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</si>
  <si>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</si>
  <si>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</si>
  <si>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</si>
  <si>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</si>
  <si>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</si>
  <si>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</si>
  <si>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</si>
  <si>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</si>
  <si>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</si>
  <si>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</si>
  <si>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</si>
  <si>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</si>
  <si>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</si>
  <si>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</si>
  <si>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</si>
  <si>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</si>
  <si>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</si>
  <si>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</si>
  <si>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</si>
  <si>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</si>
  <si>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</si>
  <si>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</si>
  <si>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</si>
  <si>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</si>
  <si>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</si>
  <si>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</si>
  <si>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</si>
  <si>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</si>
  <si>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</si>
  <si>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</si>
  <si>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</si>
  <si>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</si>
  <si>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</si>
  <si>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</si>
  <si>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</si>
  <si>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</si>
  <si>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</si>
  <si>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</si>
  <si>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</si>
  <si>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</si>
  <si>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</si>
  <si>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</si>
  <si>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</si>
  <si>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</si>
  <si>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</si>
  <si>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</si>
  <si>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</si>
  <si>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</si>
  <si>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</si>
  <si>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</si>
  <si>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</si>
  <si>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</si>
  <si>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</si>
  <si>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</si>
  <si>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</si>
  <si>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</si>
  <si>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</si>
  <si>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</si>
  <si>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</si>
  <si>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</si>
  <si>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</si>
  <si>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</si>
  <si>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</si>
  <si>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</si>
  <si>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</si>
  <si>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</si>
  <si>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</si>
  <si>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</si>
  <si>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</si>
  <si>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</si>
  <si>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</si>
  <si>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</si>
  <si>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</si>
  <si>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</si>
  <si>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</si>
  <si>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</si>
  <si>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</si>
  <si>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</si>
  <si>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</si>
  <si>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</si>
  <si>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</si>
  <si>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</si>
  <si>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</si>
  <si>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</si>
  <si>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</si>
  <si>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</si>
  <si>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</si>
  <si>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</si>
  <si>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</si>
  <si>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</si>
  <si>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</si>
  <si>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</si>
  <si>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</si>
  <si>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</si>
  <si>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</si>
  <si>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</si>
  <si>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</si>
  <si>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</si>
  <si>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</si>
  <si>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</si>
  <si>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</si>
  <si>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</si>
  <si>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</si>
  <si>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</si>
  <si>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</si>
  <si>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</si>
  <si>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</si>
  <si>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</si>
  <si>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</si>
  <si>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</si>
  <si>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</si>
  <si>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</si>
  <si>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</si>
  <si>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</si>
  <si>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</si>
  <si>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</si>
  <si>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</si>
  <si>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</si>
  <si>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</si>
  <si>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</si>
  <si>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</si>
  <si>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</si>
  <si>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</si>
  <si>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</si>
  <si>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</si>
  <si>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</si>
  <si>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</si>
  <si>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</si>
  <si>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</si>
  <si>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</si>
  <si>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</si>
  <si>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</si>
  <si>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</si>
  <si>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</si>
  <si>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</si>
  <si>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</si>
  <si>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</si>
  <si>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</si>
  <si>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</si>
  <si>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</si>
  <si>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</si>
  <si>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</si>
  <si>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</si>
  <si>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</si>
  <si>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</si>
  <si>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</si>
  <si>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</si>
  <si>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</si>
  <si>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</si>
  <si>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</si>
  <si>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</si>
  <si>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</si>
  <si>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</si>
  <si>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</si>
  <si>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</si>
  <si>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</si>
  <si>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</si>
  <si>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</si>
  <si>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</si>
  <si>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</si>
  <si>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</si>
  <si>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</si>
  <si>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</si>
  <si>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</si>
  <si>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</si>
  <si>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</si>
  <si>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</si>
  <si>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</si>
  <si>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</si>
  <si>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</si>
  <si>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</si>
  <si>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</si>
  <si>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</si>
  <si>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</si>
  <si>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</si>
  <si>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</si>
  <si>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</si>
  <si>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</si>
  <si>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</si>
  <si>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</si>
  <si>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</si>
  <si>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</si>
  <si>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</si>
  <si>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</si>
  <si>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</si>
  <si>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</si>
  <si>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</si>
  <si>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</si>
  <si>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</si>
  <si>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</si>
  <si>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</si>
  <si>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</si>
  <si>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</si>
  <si>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</si>
  <si>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</si>
  <si>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</si>
  <si>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</si>
  <si>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</si>
  <si>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</si>
  <si>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</si>
  <si>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</si>
  <si>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</si>
  <si>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</si>
  <si>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</si>
  <si>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</si>
  <si>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</si>
  <si>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</si>
  <si>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</si>
  <si>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</si>
  <si>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</si>
  <si>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</si>
  <si>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</si>
  <si>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</si>
  <si>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</si>
  <si>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</si>
  <si>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</si>
  <si>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</si>
  <si>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</si>
  <si>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</si>
  <si>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</si>
  <si>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</si>
  <si>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</si>
  <si>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</si>
  <si>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</si>
  <si>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</si>
  <si>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</si>
  <si>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</si>
  <si>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</si>
  <si>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</si>
  <si>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</si>
  <si>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</si>
  <si>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</si>
  <si>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</si>
  <si>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</si>
  <si>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</si>
  <si>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</si>
  <si>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</si>
  <si>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</si>
  <si>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</si>
  <si>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</si>
  <si>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</si>
  <si>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</si>
  <si>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</si>
  <si>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</si>
  <si>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</si>
  <si>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</si>
  <si>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</si>
  <si>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</si>
  <si>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</si>
  <si>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</si>
  <si>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</si>
  <si>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</si>
  <si>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</si>
  <si>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</si>
  <si>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</si>
  <si>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</si>
  <si>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</si>
  <si>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</si>
  <si>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</si>
  <si>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</si>
  <si>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</si>
  <si>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</si>
  <si>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</si>
  <si>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</si>
  <si>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</si>
  <si>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</si>
  <si>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</si>
  <si>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</si>
  <si>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</si>
  <si>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</si>
  <si>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</si>
  <si>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</si>
  <si>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</si>
  <si>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</si>
  <si>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</si>
  <si>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</si>
  <si>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</si>
  <si>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</si>
  <si>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</si>
  <si>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</si>
  <si>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</si>
  <si>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</si>
  <si>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</si>
  <si>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</si>
  <si>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</si>
  <si>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</si>
  <si>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</si>
  <si>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</si>
  <si>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</si>
  <si>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</si>
  <si>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</si>
  <si>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</si>
  <si>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</si>
  <si>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</si>
  <si>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</si>
  <si>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</si>
  <si>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</si>
  <si>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</si>
  <si>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</si>
  <si>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</si>
  <si>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</si>
  <si>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</si>
  <si>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</si>
  <si>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</si>
  <si>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</si>
  <si>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</si>
  <si>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</si>
  <si>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</si>
  <si>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</si>
  <si>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</si>
  <si>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</si>
  <si>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</si>
  <si>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</si>
  <si>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</si>
  <si>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</si>
  <si>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</si>
  <si>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</si>
  <si>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</si>
  <si>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</si>
  <si>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</si>
  <si>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</si>
  <si>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</si>
  <si>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</si>
  <si>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</si>
  <si>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</si>
  <si>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</si>
  <si>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</si>
  <si>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</si>
  <si>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</si>
  <si>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</si>
  <si>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</si>
  <si>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</si>
  <si>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</si>
  <si>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</si>
  <si>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</si>
  <si>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</si>
  <si>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</si>
  <si>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</si>
  <si>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</si>
  <si>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</si>
  <si>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</si>
  <si>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</si>
  <si>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</si>
  <si>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</si>
  <si>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</si>
  <si>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</si>
  <si>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</si>
  <si>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</si>
  <si>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</si>
  <si>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</si>
  <si>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</si>
  <si>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</si>
  <si>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</si>
  <si>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</si>
  <si>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</si>
  <si>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</si>
  <si>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</si>
  <si>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</si>
  <si>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</si>
  <si>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</si>
  <si>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</si>
  <si>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</si>
  <si>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</si>
  <si>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</si>
  <si>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</si>
  <si>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</si>
  <si>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</si>
  <si>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</si>
  <si>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</si>
  <si>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</si>
  <si>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</si>
  <si>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</si>
  <si>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</si>
  <si>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</si>
  <si>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</si>
  <si>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</si>
  <si>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</si>
  <si>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</si>
  <si>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</si>
  <si>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</si>
  <si>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</si>
  <si>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</si>
  <si>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</si>
  <si>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</si>
  <si>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</si>
  <si>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</si>
  <si>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</si>
  <si>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</si>
  <si>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</si>
  <si>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</si>
  <si>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</si>
  <si>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</si>
  <si>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</si>
  <si>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</si>
  <si>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</si>
  <si>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</si>
  <si>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</si>
  <si>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</si>
  <si>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</si>
  <si>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</si>
  <si>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</si>
  <si>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</si>
  <si>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</si>
  <si>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</si>
  <si>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</si>
  <si>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</si>
  <si>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</si>
  <si>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</si>
  <si>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</si>
  <si>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</si>
  <si>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</si>
  <si>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</si>
  <si>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</si>
  <si>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</si>
  <si>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</si>
  <si>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</si>
  <si>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</si>
  <si>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</si>
  <si>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</si>
  <si>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</si>
  <si>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</si>
  <si>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</si>
  <si>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</si>
  <si>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</si>
  <si>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</si>
  <si>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</si>
  <si>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</si>
  <si>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</si>
  <si>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</si>
  <si>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</si>
  <si>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</si>
  <si>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</si>
  <si>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</si>
  <si>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</si>
  <si>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</si>
  <si>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</si>
  <si>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</si>
  <si>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</si>
  <si>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</si>
  <si>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</si>
  <si>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</si>
  <si>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</si>
  <si>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</si>
  <si>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</si>
  <si>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</si>
  <si>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</si>
  <si>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</si>
  <si>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</si>
  <si>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</si>
  <si>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</si>
  <si>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</si>
  <si>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</si>
  <si>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</si>
  <si>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</si>
  <si>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</si>
  <si>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</si>
  <si>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</si>
  <si>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</si>
  <si>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</si>
  <si>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</si>
  <si>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</si>
  <si>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</si>
  <si>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</si>
  <si>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</si>
  <si>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</si>
  <si>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</si>
  <si>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</si>
  <si>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</si>
  <si>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</si>
  <si>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</si>
  <si>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</si>
  <si>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</si>
  <si>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</si>
  <si>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</si>
  <si>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</si>
  <si>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</si>
  <si>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</si>
  <si>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</si>
  <si>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</si>
  <si>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</si>
  <si>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</si>
  <si>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</si>
  <si>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</si>
  <si>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</si>
  <si>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</si>
  <si>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</si>
  <si>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</si>
  <si>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</si>
  <si>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</si>
  <si>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</si>
  <si>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</si>
  <si>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</si>
  <si>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</si>
  <si>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</si>
  <si>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</si>
  <si>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</si>
  <si>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</si>
  <si>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</si>
  <si>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</si>
  <si>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</si>
  <si>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</si>
  <si>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</si>
  <si>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</si>
  <si>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</si>
  <si>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</si>
  <si>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</si>
  <si>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</si>
  <si>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</si>
  <si>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</si>
  <si>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</si>
  <si>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</si>
  <si>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</si>
  <si>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</si>
  <si>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</si>
  <si>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</si>
  <si>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</si>
  <si>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</si>
  <si>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</si>
  <si>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</si>
  <si>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</si>
  <si>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</si>
  <si>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</si>
  <si>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</si>
  <si>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</si>
  <si>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</si>
  <si>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</si>
  <si>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</si>
  <si>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</si>
  <si>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</si>
  <si>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</si>
  <si>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</si>
  <si>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</si>
  <si>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</si>
  <si>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</si>
  <si>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</si>
  <si>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</si>
  <si>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</si>
  <si>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</si>
  <si>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</si>
  <si>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</si>
  <si>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</si>
  <si>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</si>
  <si>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</si>
  <si>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</si>
  <si>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</si>
  <si>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</si>
  <si>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</si>
  <si>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</si>
  <si>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</si>
  <si>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</si>
  <si>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</si>
  <si>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</si>
  <si>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</si>
  <si>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</si>
  <si>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</si>
  <si>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</si>
  <si>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</si>
  <si>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</si>
  <si>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</si>
  <si>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</si>
  <si>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</si>
  <si>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</si>
  <si>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</si>
  <si>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</si>
  <si>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</si>
  <si>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</si>
  <si>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</si>
  <si>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</si>
  <si>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</si>
  <si>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</si>
  <si>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</si>
  <si>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</si>
  <si>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</si>
  <si>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</si>
  <si>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</si>
  <si>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</si>
  <si>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</si>
  <si>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</si>
  <si>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</si>
  <si>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</si>
  <si>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</si>
  <si>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</si>
  <si>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</si>
  <si>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</si>
  <si>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</si>
  <si>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</si>
  <si>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</si>
  <si>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</si>
  <si>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</si>
  <si>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</si>
  <si>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</si>
  <si>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</si>
  <si>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</si>
  <si>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</si>
  <si>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</si>
  <si>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</si>
  <si>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</si>
  <si>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</si>
  <si>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</si>
  <si>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</si>
  <si>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</si>
  <si>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</si>
  <si>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</si>
  <si>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</si>
  <si>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</si>
  <si>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</si>
  <si>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</si>
  <si>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</si>
  <si>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</si>
  <si>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</si>
  <si>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</si>
  <si>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</si>
  <si>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</si>
  <si>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</si>
  <si>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</si>
  <si>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</si>
  <si>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</si>
  <si>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</si>
  <si>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</si>
  <si>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</si>
  <si>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</si>
  <si>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</si>
  <si>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</si>
  <si>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</si>
  <si>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</si>
  <si>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</si>
  <si>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</si>
  <si>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</si>
  <si>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</si>
  <si>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</si>
  <si>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</si>
  <si>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</si>
  <si>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</si>
  <si>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</si>
  <si>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</si>
  <si>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</si>
  <si>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</si>
  <si>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</si>
  <si>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</si>
  <si>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</si>
  <si>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</si>
  <si>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</si>
  <si>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</si>
  <si>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</si>
  <si>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</si>
  <si>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</si>
  <si>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</si>
  <si>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</si>
  <si>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</si>
  <si>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</si>
  <si>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</si>
  <si>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</si>
  <si>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</si>
  <si>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</si>
  <si>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</si>
  <si>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</si>
  <si>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</si>
  <si>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</si>
  <si>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</si>
  <si>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</si>
  <si>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</si>
  <si>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</si>
  <si>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</si>
  <si>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</si>
  <si>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</si>
  <si>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</si>
  <si>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</si>
  <si>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</si>
  <si>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</si>
  <si>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</si>
  <si>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</si>
  <si>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</si>
  <si>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</si>
  <si>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</si>
  <si>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</si>
  <si>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</si>
  <si>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</si>
  <si>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</si>
  <si>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</si>
  <si>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</si>
  <si>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</si>
  <si>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</si>
  <si>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</si>
  <si>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</si>
  <si>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</si>
  <si>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</si>
  <si>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</si>
  <si>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</si>
  <si>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</si>
  <si>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</si>
  <si>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</si>
  <si>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</si>
  <si>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</si>
  <si>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</si>
  <si>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</si>
  <si>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</si>
  <si>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</si>
  <si>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</si>
  <si>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</si>
  <si>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</si>
  <si>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</si>
  <si>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</si>
  <si>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</si>
  <si>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</si>
  <si>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</si>
  <si>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</si>
  <si>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</si>
  <si>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</si>
  <si>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</si>
  <si>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</si>
  <si>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</si>
  <si>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</si>
  <si>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</si>
  <si>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</si>
  <si>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</si>
  <si>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</si>
  <si>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</si>
  <si>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</si>
  <si>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</si>
  <si>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</si>
  <si>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</si>
  <si>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</si>
  <si>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</si>
  <si>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</si>
  <si>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</si>
  <si>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</si>
  <si>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</si>
  <si>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</si>
  <si>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</si>
  <si>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</si>
  <si>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</si>
  <si>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</si>
  <si>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</si>
  <si>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</si>
  <si>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</si>
  <si>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</si>
  <si>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</si>
  <si>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</si>
  <si>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</si>
  <si>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</si>
  <si>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</si>
  <si>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</si>
  <si>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</si>
  <si>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</si>
  <si>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</si>
  <si>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</si>
  <si>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</si>
  <si>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</si>
  <si>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</si>
  <si>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</si>
  <si>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</si>
  <si>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</si>
  <si>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</si>
  <si>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</si>
  <si>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</si>
  <si>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</si>
  <si>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</si>
  <si>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</si>
  <si>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</si>
  <si>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</si>
  <si>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</si>
  <si>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</si>
  <si>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</si>
  <si>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</si>
  <si>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</si>
  <si>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</si>
  <si>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</si>
  <si>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</si>
  <si>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</si>
  <si>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</si>
  <si>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</si>
  <si>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</si>
  <si>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</si>
  <si>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</si>
  <si>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</si>
  <si>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</si>
  <si>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</si>
  <si>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</si>
  <si>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</si>
  <si>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</si>
  <si>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</si>
  <si>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</si>
  <si>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</si>
  <si>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</si>
  <si>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</si>
  <si>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</si>
  <si>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</si>
  <si>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</si>
  <si>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</si>
  <si>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</si>
  <si>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</si>
  <si>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</si>
  <si>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</si>
  <si>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</si>
  <si>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</si>
  <si>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</si>
  <si>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</si>
  <si>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</si>
  <si>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</si>
  <si>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</si>
  <si>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</si>
  <si>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</si>
  <si>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</si>
  <si>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</si>
  <si>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</si>
  <si>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</si>
  <si>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</si>
  <si>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</si>
  <si>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</si>
  <si>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</si>
  <si>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</si>
  <si>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</si>
  <si>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</si>
  <si>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</si>
  <si>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</si>
  <si>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</si>
  <si>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</si>
  <si>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</si>
  <si>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</si>
  <si>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</si>
  <si>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</si>
  <si>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</si>
  <si>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</si>
  <si>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</si>
  <si>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</si>
  <si>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</si>
  <si>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</si>
  <si>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</si>
  <si>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</si>
  <si>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</si>
  <si>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</si>
  <si>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</si>
  <si>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</si>
  <si>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</si>
  <si>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</si>
  <si>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</si>
  <si>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</si>
  <si>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</si>
  <si>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</si>
  <si>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</si>
  <si>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</si>
  <si>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</si>
  <si>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</si>
  <si>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</si>
  <si>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</si>
  <si>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</si>
  <si>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</si>
  <si>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</si>
  <si>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</si>
  <si>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</si>
  <si>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</si>
  <si>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</si>
  <si>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</si>
  <si>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</si>
  <si>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</si>
  <si>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</si>
  <si>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</si>
  <si>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</si>
  <si>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</si>
  <si>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</si>
  <si>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</si>
  <si>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</si>
  <si>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</si>
  <si>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</si>
  <si>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</si>
  <si>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</si>
  <si>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</si>
  <si>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</si>
  <si>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</si>
  <si>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</si>
  <si>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</si>
  <si>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</si>
  <si>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</si>
  <si>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</si>
  <si>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</si>
  <si>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</si>
  <si>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</si>
  <si>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</si>
  <si>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</si>
  <si>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</si>
  <si>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</si>
  <si>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</si>
  <si>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</si>
  <si>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</si>
  <si>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</si>
  <si>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</si>
  <si>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</si>
  <si>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</si>
  <si>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</si>
  <si>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</si>
  <si>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</si>
  <si>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</si>
  <si>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</si>
  <si>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</si>
  <si>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</si>
  <si>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</si>
  <si>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</si>
  <si>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</si>
  <si>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</si>
  <si>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</si>
  <si>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</si>
  <si>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</si>
  <si>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</si>
  <si>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</si>
  <si>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</si>
  <si>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</si>
  <si>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</si>
  <si>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</si>
  <si>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</si>
  <si>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</si>
  <si>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</si>
  <si>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</si>
  <si>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</si>
  <si>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</si>
  <si>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</si>
  <si>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</si>
  <si>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</si>
  <si>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</si>
  <si>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</si>
  <si>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</si>
  <si>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</si>
  <si>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</si>
  <si>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</si>
  <si>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</si>
  <si>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</si>
  <si>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</si>
  <si>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</si>
  <si>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</si>
  <si>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</si>
  <si>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</si>
  <si>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</si>
  <si>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</si>
  <si>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</si>
  <si>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</si>
  <si>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</si>
  <si>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</si>
  <si>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</si>
  <si>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</si>
  <si>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</si>
  <si>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</si>
  <si>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</si>
  <si>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</si>
  <si>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</si>
  <si>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</si>
  <si>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</si>
  <si>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</si>
  <si>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</si>
  <si>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</si>
  <si>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</si>
  <si>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</si>
  <si>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</si>
  <si>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</si>
  <si>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</si>
  <si>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</si>
  <si>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</si>
  <si>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</si>
  <si>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</si>
  <si>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</si>
  <si>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</si>
  <si>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</si>
  <si>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</si>
  <si>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</si>
  <si>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</si>
  <si>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</si>
  <si>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</si>
  <si>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</si>
  <si>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</si>
  <si>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</si>
  <si>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</si>
  <si>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</si>
  <si>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</si>
  <si>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</si>
  <si>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</si>
  <si>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</si>
  <si>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</si>
  <si>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</si>
  <si>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</si>
  <si>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</si>
  <si>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</si>
  <si>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</si>
  <si>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</si>
  <si>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</si>
  <si>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</si>
  <si>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</si>
  <si>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</si>
  <si>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</si>
  <si>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</si>
  <si>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</si>
  <si>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</si>
  <si>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</si>
  <si>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</si>
  <si>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</si>
  <si>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</si>
  <si>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</si>
  <si>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</si>
  <si>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</si>
  <si>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</si>
  <si>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</si>
  <si>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</si>
  <si>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</si>
  <si>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</si>
  <si>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</si>
  <si>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</si>
  <si>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</si>
  <si>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</si>
  <si>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</si>
  <si>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</si>
  <si>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</si>
  <si>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</si>
  <si>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</si>
  <si>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</si>
  <si>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</si>
  <si>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</si>
  <si>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</si>
  <si>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</si>
  <si>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</si>
  <si>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</si>
  <si>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</si>
  <si>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</si>
  <si>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</si>
  <si>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</si>
  <si>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</si>
  <si>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</si>
  <si>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</si>
  <si>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</si>
  <si>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</si>
  <si>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</si>
  <si>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</si>
  <si>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</si>
  <si>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</si>
  <si>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</si>
  <si>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</si>
  <si>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</si>
  <si>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</si>
  <si>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</si>
  <si>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</si>
  <si>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</si>
  <si>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</si>
  <si>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</si>
  <si>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</si>
  <si>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</si>
  <si>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</si>
  <si>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</si>
  <si>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</si>
  <si>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</si>
  <si>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</si>
  <si>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</si>
  <si>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</si>
  <si>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</si>
  <si>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</si>
  <si>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</si>
  <si>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</si>
  <si>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</si>
  <si>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</si>
  <si>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</si>
  <si>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</si>
  <si>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</si>
  <si>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</si>
  <si>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</si>
  <si>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</si>
  <si>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</si>
  <si>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</si>
  <si>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</si>
  <si>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</si>
  <si>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</si>
  <si>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</si>
  <si>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</si>
  <si>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</si>
  <si>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</si>
  <si>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</si>
  <si>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</si>
  <si>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</si>
  <si>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</si>
  <si>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</si>
  <si>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</si>
  <si>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</si>
  <si>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</si>
  <si>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</si>
  <si>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</si>
  <si>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</si>
  <si>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</si>
  <si>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</si>
  <si>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</si>
  <si>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</si>
  <si>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</si>
  <si>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</si>
  <si>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</si>
  <si>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</si>
  <si>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</si>
  <si>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</si>
  <si>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</si>
  <si>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</si>
  <si>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</si>
  <si>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</si>
  <si>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</si>
  <si>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</si>
  <si>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</si>
  <si>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</si>
  <si>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</si>
  <si>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</si>
  <si>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</si>
  <si>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</si>
  <si>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</si>
  <si>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</si>
  <si>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</si>
  <si>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</si>
  <si>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</si>
  <si>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</si>
  <si>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</si>
  <si>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</si>
  <si>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</si>
  <si>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</si>
  <si>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</si>
  <si>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</si>
  <si>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</si>
  <si>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</si>
  <si>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</si>
  <si>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</si>
  <si>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</si>
  <si>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</si>
  <si>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</si>
  <si>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</si>
  <si>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</si>
  <si>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</si>
  <si>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</si>
  <si>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</si>
  <si>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</si>
  <si>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</si>
  <si>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</si>
  <si>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</si>
  <si>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</si>
  <si>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</si>
  <si>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</si>
  <si>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</si>
  <si>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</si>
  <si>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</si>
  <si>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</si>
  <si>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</si>
  <si>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</si>
  <si>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</si>
  <si>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</si>
  <si>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</si>
  <si>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</si>
  <si>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</si>
  <si>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</si>
  <si>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</si>
  <si>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</si>
  <si>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</si>
  <si>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</si>
  <si>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</si>
  <si>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</si>
  <si>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</si>
  <si>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</si>
  <si>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</si>
  <si>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</si>
  <si>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</si>
  <si>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</si>
  <si>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</si>
  <si>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</si>
  <si>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</si>
  <si>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</si>
  <si>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</si>
  <si>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</si>
  <si>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</si>
  <si>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</si>
  <si>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</si>
  <si>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</si>
  <si>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</si>
  <si>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</si>
  <si>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</si>
  <si>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</si>
  <si>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</si>
  <si>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</si>
  <si>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</si>
  <si>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</si>
  <si>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</si>
  <si>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</si>
  <si>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</si>
  <si>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</si>
  <si>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</si>
  <si>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</si>
  <si>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</si>
  <si>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</si>
  <si>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</si>
  <si>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</si>
  <si>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</si>
  <si>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</si>
  <si>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</si>
  <si>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</si>
  <si>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</si>
  <si>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</si>
  <si>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</si>
  <si>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</si>
  <si>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</si>
  <si>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</si>
  <si>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</si>
  <si>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</si>
  <si>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</si>
  <si>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</si>
  <si>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</si>
  <si>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</si>
  <si>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</si>
  <si>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</si>
  <si>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</si>
  <si>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</si>
  <si>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</si>
  <si>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</si>
  <si>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</si>
  <si>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</si>
  <si>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</si>
  <si>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</si>
  <si>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</si>
  <si>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</si>
  <si>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</si>
  <si>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</si>
  <si>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</si>
  <si>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</si>
  <si>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</si>
  <si>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</si>
  <si>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</si>
  <si>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</si>
  <si>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</si>
  <si>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</si>
  <si>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</si>
  <si>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</si>
  <si>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</si>
  <si>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</si>
  <si>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</si>
  <si>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</si>
  <si>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</si>
  <si>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</si>
  <si>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</si>
  <si>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</si>
  <si>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</si>
  <si>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</si>
  <si>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</si>
  <si>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</si>
  <si>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</si>
  <si>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</si>
  <si>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</si>
  <si>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</si>
  <si>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</si>
  <si>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</si>
  <si>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</si>
  <si>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</si>
  <si>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</si>
  <si>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</si>
  <si>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</si>
  <si>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</si>
  <si>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</si>
  <si>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</si>
  <si>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</si>
  <si>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</si>
  <si>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</si>
  <si>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</si>
  <si>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</si>
  <si>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</si>
  <si>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</si>
  <si>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</si>
  <si>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</si>
  <si>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</si>
  <si>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</si>
  <si>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</si>
  <si>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</si>
  <si>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</si>
  <si>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</si>
  <si>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</si>
  <si>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</si>
  <si>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</si>
  <si>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</si>
  <si>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</si>
  <si>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</si>
  <si>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</si>
  <si>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</si>
  <si>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</si>
  <si>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</si>
  <si>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</si>
  <si>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</si>
  <si>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</si>
  <si>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</si>
  <si>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</si>
  <si>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</si>
  <si>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</si>
  <si>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</si>
  <si>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</si>
  <si>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</si>
  <si>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</si>
  <si>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</si>
  <si>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</si>
  <si>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</si>
  <si>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</si>
  <si>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</si>
  <si>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</si>
  <si>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</si>
  <si>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</si>
  <si>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</si>
  <si>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</si>
  <si>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</si>
  <si>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</si>
  <si>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</si>
  <si>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</si>
  <si>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</si>
  <si>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</si>
  <si>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</si>
  <si>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</si>
  <si>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</si>
  <si>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</si>
  <si>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</si>
  <si>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</si>
  <si>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</si>
  <si>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</si>
  <si>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</si>
  <si>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</si>
  <si>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</si>
  <si>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</si>
  <si>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</si>
  <si>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</si>
  <si>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</si>
  <si>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</si>
  <si>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</si>
  <si>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</si>
  <si>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</si>
  <si>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</si>
  <si>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</si>
  <si>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</si>
  <si>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</si>
  <si>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</si>
  <si>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</si>
  <si>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</si>
  <si>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</si>
  <si>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</si>
  <si>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</si>
  <si>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</si>
  <si>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</si>
  <si>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</si>
  <si>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</si>
  <si>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</si>
  <si>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</si>
  <si>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</si>
  <si>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</si>
  <si>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</si>
  <si>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</si>
  <si>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</si>
  <si>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</si>
  <si>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</si>
  <si>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</si>
  <si>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</si>
  <si>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</si>
  <si>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</si>
  <si>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</si>
  <si>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</si>
  <si>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</si>
  <si>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</si>
  <si>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</si>
  <si>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</si>
  <si>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</si>
  <si>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</si>
  <si>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</si>
  <si>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</si>
  <si>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</si>
  <si>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</si>
  <si>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</si>
  <si>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</si>
  <si>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</si>
  <si>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</si>
  <si>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</si>
  <si>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</si>
  <si>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</si>
  <si>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</si>
  <si>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</si>
  <si>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</si>
  <si>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</si>
  <si>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</si>
  <si>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</si>
  <si>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</si>
  <si>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</si>
  <si>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</si>
  <si>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</si>
  <si>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</si>
  <si>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</si>
  <si>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</si>
  <si>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</si>
  <si>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</si>
  <si>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</si>
  <si>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</si>
  <si>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</si>
  <si>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</si>
  <si>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</si>
  <si>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</si>
  <si>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</si>
  <si>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</si>
  <si>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</si>
  <si>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</si>
  <si>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</si>
  <si>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</si>
  <si>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</si>
  <si>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</si>
  <si>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</si>
  <si>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</si>
  <si>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</si>
  <si>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</si>
  <si>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</si>
  <si>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</si>
  <si>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</si>
  <si>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</si>
  <si>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</si>
  <si>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</si>
  <si>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</si>
  <si>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</si>
  <si>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</si>
  <si>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</si>
  <si>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</si>
  <si>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</si>
  <si>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</si>
  <si>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</si>
  <si>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</si>
  <si>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</si>
  <si>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</si>
  <si>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</si>
  <si>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</si>
  <si>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</si>
  <si>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</si>
  <si>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</si>
  <si>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</si>
  <si>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</si>
  <si>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</si>
  <si>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</si>
  <si>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</si>
  <si>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</si>
  <si>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</si>
  <si>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</si>
  <si>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</si>
  <si>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</si>
  <si>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</si>
  <si>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</si>
  <si>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</si>
  <si>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</si>
  <si>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</si>
  <si>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</si>
  <si>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</si>
  <si>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</si>
  <si>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</si>
  <si>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</si>
  <si>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</si>
  <si>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</si>
  <si>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</si>
  <si>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</si>
  <si>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</si>
  <si>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</si>
  <si>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</si>
  <si>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</si>
  <si>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</si>
  <si>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</si>
  <si>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</si>
  <si>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</si>
  <si>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</si>
  <si>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</si>
  <si>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</si>
  <si>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</si>
  <si>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</si>
  <si>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</si>
  <si>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</si>
  <si>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</si>
  <si>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</si>
  <si>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</si>
  <si>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</si>
  <si>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</si>
  <si>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</si>
  <si>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</si>
  <si>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</si>
  <si>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</si>
  <si>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</si>
  <si>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</si>
  <si>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</si>
  <si>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</si>
  <si>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</si>
  <si>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</si>
  <si>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</si>
  <si>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</si>
  <si>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</si>
  <si>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</si>
  <si>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</si>
  <si>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</si>
  <si>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</si>
  <si>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</si>
  <si>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</si>
  <si>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</si>
  <si>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</si>
  <si>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</si>
  <si>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</si>
  <si>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</si>
  <si>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</si>
  <si>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</si>
  <si>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</si>
  <si>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</si>
  <si>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</si>
  <si>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</si>
  <si>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</si>
  <si>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</si>
  <si>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</si>
  <si>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</si>
  <si>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</si>
  <si>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</si>
  <si>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</si>
  <si>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</si>
  <si>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</si>
  <si>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</si>
  <si>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</si>
  <si>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</si>
  <si>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</si>
  <si>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</si>
  <si>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</si>
  <si>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</si>
  <si>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</si>
  <si>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</si>
  <si>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</si>
  <si>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</si>
  <si>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</si>
  <si>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</si>
  <si>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</si>
  <si>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</si>
  <si>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</si>
  <si>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</si>
  <si>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</si>
  <si>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</si>
  <si>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</si>
  <si>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</si>
  <si>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</si>
  <si>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</si>
  <si>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</si>
  <si>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</si>
  <si>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</si>
  <si>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</si>
  <si>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</si>
  <si>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</si>
  <si>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</si>
  <si>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</si>
  <si>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</si>
  <si>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</si>
  <si>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</si>
  <si>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</si>
  <si>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</si>
  <si>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</si>
  <si>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</si>
  <si>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</si>
  <si>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</si>
  <si>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</si>
  <si>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</si>
  <si>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</si>
  <si>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</si>
  <si>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</si>
  <si>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</si>
  <si>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</si>
  <si>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</si>
  <si>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</si>
  <si>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</si>
  <si>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</si>
  <si>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</si>
  <si>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</si>
  <si>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</si>
  <si>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</si>
  <si>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</si>
  <si>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</si>
  <si>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</si>
  <si>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</si>
  <si>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</si>
  <si>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</si>
  <si>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</si>
  <si>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</si>
  <si>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</si>
  <si>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</si>
  <si>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</si>
  <si>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</si>
  <si>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</si>
  <si>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</si>
  <si>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</si>
  <si>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</si>
  <si>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</si>
  <si>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</si>
  <si>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</si>
  <si>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</si>
  <si>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</si>
  <si>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</si>
  <si>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</si>
  <si>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</si>
  <si>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</si>
  <si>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</si>
  <si>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</si>
  <si>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</si>
  <si>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</si>
  <si>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</si>
  <si>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</si>
  <si>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</si>
  <si>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</si>
  <si>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</si>
  <si>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</si>
  <si>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</si>
  <si>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</si>
  <si>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</si>
  <si>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</si>
  <si>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</si>
  <si>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</si>
  <si>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</si>
  <si>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</si>
  <si>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</si>
  <si>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</si>
  <si>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</si>
  <si>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</si>
  <si>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</si>
  <si>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</si>
  <si>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</si>
  <si>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</si>
  <si>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</si>
  <si>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</si>
  <si>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</si>
  <si>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</si>
  <si>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</si>
  <si>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</si>
  <si>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</si>
  <si>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</si>
  <si>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</si>
  <si>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</si>
  <si>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</si>
  <si>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</si>
  <si>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</si>
  <si>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</si>
  <si>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</si>
  <si>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</si>
  <si>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</si>
  <si>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</si>
  <si>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</si>
  <si>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</si>
  <si>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</si>
  <si>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</si>
  <si>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</si>
  <si>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</si>
  <si>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</si>
  <si>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</si>
  <si>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</si>
  <si>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</si>
  <si>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</si>
  <si>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</si>
  <si>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</si>
  <si>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</si>
  <si>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</si>
  <si>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</si>
  <si>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</si>
  <si>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</si>
  <si>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</si>
  <si>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</si>
  <si>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</si>
  <si>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</si>
  <si>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</si>
  <si>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</si>
  <si>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</si>
  <si>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</si>
  <si>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</si>
  <si>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</si>
  <si>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</si>
  <si>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</si>
  <si>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</si>
  <si>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</si>
  <si>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</si>
  <si>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</si>
  <si>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</si>
  <si>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</si>
  <si>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</si>
  <si>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</si>
  <si>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</si>
  <si>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</si>
  <si>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</si>
  <si>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</si>
  <si>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</si>
  <si>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</si>
  <si>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</si>
  <si>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</si>
  <si>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</si>
  <si>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</si>
  <si>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</si>
  <si>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</si>
  <si>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</si>
  <si>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</si>
  <si>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</si>
  <si>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</si>
  <si>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</si>
  <si>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</si>
  <si>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</si>
  <si>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</si>
  <si>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</si>
  <si>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</si>
  <si>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</si>
  <si>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</si>
  <si>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</si>
  <si>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</si>
  <si>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</si>
  <si>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</si>
  <si>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</si>
  <si>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</si>
  <si>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</si>
  <si>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</si>
  <si>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</si>
  <si>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</si>
  <si>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</si>
  <si>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</si>
  <si>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</si>
  <si>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</si>
  <si>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</si>
  <si>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</si>
  <si>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</si>
  <si>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</si>
  <si>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</si>
  <si>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</si>
  <si>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</si>
  <si>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</si>
  <si>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</si>
  <si>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</si>
  <si>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</si>
  <si>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</si>
  <si>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</si>
  <si>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</si>
  <si>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</si>
  <si>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</si>
  <si>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</si>
  <si>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</si>
  <si>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</si>
  <si>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</si>
  <si>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</si>
  <si>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</si>
  <si>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</si>
  <si>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</si>
  <si>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</si>
  <si>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</si>
  <si>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</si>
  <si>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</si>
  <si>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</si>
  <si>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</si>
  <si>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</si>
  <si>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</si>
  <si>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</si>
  <si>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</si>
  <si>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</si>
  <si>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</si>
  <si>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</si>
  <si>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</si>
  <si>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</si>
  <si>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</si>
  <si>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</si>
  <si>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</si>
  <si>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</si>
  <si>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</si>
  <si>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</si>
  <si>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</si>
  <si>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</si>
  <si>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</si>
  <si>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</si>
  <si>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</si>
  <si>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</si>
  <si>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</si>
  <si>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</si>
  <si>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</si>
  <si>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</si>
  <si>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</si>
  <si>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</si>
  <si>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</si>
  <si>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</si>
  <si>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</si>
  <si>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</si>
  <si>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</si>
  <si>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</si>
  <si>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</si>
  <si>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</si>
  <si>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</si>
  <si>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</si>
  <si>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</si>
  <si>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</si>
  <si>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</si>
  <si>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</si>
  <si>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</si>
  <si>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</si>
  <si>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</si>
  <si>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</si>
  <si>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</si>
  <si>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</si>
  <si>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</si>
  <si>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</si>
  <si>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</si>
  <si>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</si>
  <si>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</si>
  <si>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</si>
  <si>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</si>
  <si>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</si>
  <si>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</si>
  <si>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</si>
  <si>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</si>
  <si>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</si>
  <si>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</si>
  <si>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</si>
  <si>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</si>
  <si>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</si>
  <si>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</si>
  <si>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</si>
  <si>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</si>
  <si>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</si>
  <si>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</si>
  <si>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</si>
  <si>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</si>
  <si>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</si>
  <si>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</si>
  <si>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</si>
  <si>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</si>
  <si>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</si>
  <si>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</si>
  <si>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</si>
  <si>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</si>
  <si>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</si>
  <si>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</si>
  <si>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</si>
  <si>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</si>
  <si>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</si>
  <si>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</si>
  <si>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</si>
  <si>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</si>
  <si>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</si>
  <si>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</si>
  <si>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</si>
  <si>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</si>
  <si>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</si>
  <si>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</si>
  <si>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</si>
  <si>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</si>
  <si>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</si>
  <si>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</si>
  <si>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</si>
  <si>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</si>
  <si>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</si>
  <si>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</si>
  <si>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</si>
  <si>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</si>
  <si>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</si>
  <si>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</si>
  <si>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</si>
  <si>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</si>
  <si>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</si>
  <si>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</si>
  <si>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</si>
  <si>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</si>
  <si>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</si>
  <si>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</si>
  <si>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</si>
  <si>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</si>
  <si>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</si>
  <si>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</si>
  <si>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</si>
  <si>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</si>
  <si>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</si>
  <si>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</si>
  <si>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</si>
  <si>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</si>
  <si>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</si>
  <si>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</si>
  <si>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</si>
  <si>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</si>
  <si>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</si>
  <si>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</si>
  <si>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</si>
  <si>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</si>
  <si>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</si>
  <si>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</si>
  <si>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</si>
  <si>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</si>
  <si>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</si>
  <si>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</si>
  <si>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</si>
  <si>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</si>
  <si>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</si>
  <si>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</si>
  <si>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</si>
  <si>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</si>
  <si>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</si>
  <si>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</si>
  <si>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</si>
  <si>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</si>
  <si>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</si>
  <si>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</si>
  <si>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</si>
  <si>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</si>
  <si>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</si>
  <si>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</si>
  <si>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</si>
  <si>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</si>
  <si>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</si>
  <si>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</si>
  <si>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</si>
  <si>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</si>
  <si>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</si>
  <si>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</si>
  <si>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</si>
  <si>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</si>
  <si>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</si>
  <si>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</si>
  <si>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</si>
  <si>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</si>
  <si>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</si>
  <si>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</si>
  <si>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</si>
  <si>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</si>
  <si>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</si>
  <si>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</si>
  <si>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</si>
  <si>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</si>
  <si>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</si>
  <si>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</si>
  <si>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</si>
  <si>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</si>
  <si>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</si>
  <si>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</si>
  <si>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</si>
  <si>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</si>
  <si>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</si>
  <si>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</si>
  <si>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</si>
  <si>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</si>
  <si>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</si>
  <si>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</si>
  <si>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</si>
  <si>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</si>
  <si>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</si>
  <si>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</si>
  <si>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</si>
  <si>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</si>
  <si>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</si>
  <si>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</si>
  <si>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</si>
  <si>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</si>
  <si>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</si>
  <si>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</si>
  <si>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</si>
  <si>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</si>
  <si>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</si>
  <si>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</si>
  <si>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</si>
  <si>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</si>
  <si>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</si>
  <si>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</si>
  <si>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</si>
  <si>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</si>
  <si>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</si>
  <si>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</si>
  <si>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</si>
  <si>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</si>
  <si>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</si>
  <si>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</si>
  <si>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</si>
  <si>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</si>
  <si>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</si>
  <si>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</si>
  <si>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</si>
  <si>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</si>
  <si>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</si>
  <si>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</si>
  <si>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</si>
  <si>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</si>
  <si>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</si>
  <si>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</si>
  <si>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</si>
  <si>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</si>
  <si>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</si>
  <si>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</si>
  <si>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</si>
  <si>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</si>
  <si>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</si>
  <si>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</si>
  <si>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</si>
  <si>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</si>
  <si>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</si>
  <si>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</si>
  <si>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</si>
  <si>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</si>
  <si>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</si>
  <si>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</si>
  <si>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</si>
  <si>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</si>
  <si>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</si>
  <si>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</si>
  <si>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</si>
  <si>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</si>
  <si>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</si>
  <si>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</si>
  <si>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</si>
  <si>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</si>
  <si>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</si>
  <si>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</si>
  <si>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</si>
  <si>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</si>
  <si>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</si>
  <si>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</si>
  <si>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</si>
  <si>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</si>
  <si>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</si>
  <si>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</si>
  <si>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</si>
  <si>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</si>
  <si>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</si>
  <si>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</si>
  <si>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</si>
  <si>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</si>
  <si>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</si>
  <si>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</si>
  <si>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</si>
  <si>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</si>
  <si>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</si>
  <si>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</si>
  <si>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</si>
  <si>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</si>
  <si>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</si>
  <si>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</si>
  <si>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</si>
  <si>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</si>
  <si>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</si>
  <si>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</si>
  <si>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</si>
  <si>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</si>
  <si>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</si>
  <si>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</si>
  <si>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</si>
  <si>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</si>
  <si>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</si>
  <si>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</si>
  <si>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</si>
  <si>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</si>
  <si>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</si>
  <si>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</si>
  <si>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</si>
  <si>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</si>
  <si>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</si>
  <si>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</si>
  <si>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</si>
  <si>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</si>
  <si>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</si>
  <si>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</si>
  <si>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</si>
  <si>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</si>
  <si>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</si>
  <si>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</si>
  <si>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</si>
  <si>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</si>
  <si>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</si>
  <si>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</si>
  <si>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</si>
  <si>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</si>
  <si>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</si>
  <si>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</si>
  <si>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</si>
  <si>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</si>
  <si>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</si>
  <si>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</si>
  <si>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</si>
  <si>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</si>
  <si>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</si>
  <si>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</si>
  <si>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</si>
  <si>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</si>
  <si>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</si>
  <si>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</si>
  <si>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</si>
  <si>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</si>
  <si>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</si>
  <si>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</si>
  <si>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</si>
  <si>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</si>
  <si>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</si>
  <si>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</si>
  <si>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</si>
  <si>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</si>
  <si>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</si>
  <si>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</si>
  <si>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</si>
  <si>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</si>
  <si>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</si>
  <si>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</si>
  <si>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</si>
  <si>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</si>
  <si>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</si>
  <si>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</si>
  <si>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</si>
  <si>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</si>
  <si>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</si>
  <si>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</si>
  <si>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</si>
  <si>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</si>
  <si>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</si>
  <si>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</si>
  <si>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</si>
  <si>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</si>
  <si>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</si>
  <si>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</si>
  <si>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</si>
  <si>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</si>
  <si>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</si>
  <si>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</si>
  <si>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</si>
  <si>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</si>
  <si>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</si>
  <si>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</si>
  <si>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</si>
  <si>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</si>
  <si>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</si>
  <si>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</si>
  <si>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</si>
  <si>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</si>
  <si>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</si>
  <si>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</si>
  <si>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</si>
  <si>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</si>
  <si>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</si>
  <si>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</si>
  <si>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</si>
  <si>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</si>
  <si>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</si>
  <si>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</si>
  <si>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</si>
  <si>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</si>
  <si>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</si>
  <si>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</si>
  <si>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</si>
  <si>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</si>
  <si>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</si>
  <si>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</si>
  <si>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</si>
  <si>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</si>
  <si>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</si>
  <si>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</si>
  <si>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</si>
  <si>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</si>
  <si>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</si>
  <si>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</si>
  <si>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</si>
  <si>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</si>
  <si>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</si>
  <si>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</si>
  <si>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</si>
  <si>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</si>
  <si>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</si>
  <si>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</si>
  <si>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</si>
  <si>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</si>
  <si>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</si>
  <si>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</si>
  <si>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</si>
  <si>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</si>
  <si>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</si>
  <si>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</si>
  <si>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</si>
  <si>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</si>
  <si>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</si>
  <si>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</si>
  <si>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</si>
  <si>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</si>
  <si>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</si>
  <si>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</si>
  <si>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</si>
  <si>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</si>
  <si>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</si>
  <si>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</si>
  <si>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</si>
  <si>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</si>
  <si>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</si>
  <si>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</si>
  <si>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</si>
  <si>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</si>
  <si>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</si>
  <si>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</si>
  <si>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</si>
  <si>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</si>
  <si>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</si>
  <si>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</si>
  <si>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</si>
  <si>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</si>
  <si>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</si>
  <si>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</si>
  <si>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</si>
  <si>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</si>
  <si>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</si>
  <si>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</si>
  <si>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</si>
  <si>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</si>
  <si>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</si>
  <si>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</si>
  <si>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</si>
  <si>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</si>
  <si>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</si>
  <si>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</si>
  <si>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</si>
  <si>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</si>
  <si>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</si>
  <si>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</si>
  <si>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</si>
  <si>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</si>
  <si>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</si>
  <si>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</si>
  <si>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</si>
  <si>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</si>
  <si>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</si>
  <si>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</si>
  <si>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</si>
  <si>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</si>
  <si>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</si>
  <si>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</si>
  <si>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</si>
  <si>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</si>
  <si>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</si>
  <si>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</si>
  <si>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</si>
  <si>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</si>
  <si>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</si>
  <si>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</si>
  <si>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</si>
  <si>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</si>
  <si>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</si>
  <si>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</si>
  <si>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</si>
  <si>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</si>
  <si>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</si>
  <si>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</si>
  <si>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</si>
  <si>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</si>
  <si>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</si>
  <si>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</si>
  <si>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</si>
  <si>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</si>
  <si>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</si>
  <si>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</si>
  <si>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</si>
  <si>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</si>
  <si>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</si>
  <si>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</si>
  <si>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</si>
  <si>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</si>
  <si>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</si>
  <si>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</si>
  <si>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</si>
  <si>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</si>
  <si>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</si>
  <si>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</si>
  <si>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</si>
  <si>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</si>
  <si>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</si>
  <si>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</si>
  <si>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</si>
  <si>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</si>
  <si>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</si>
  <si>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</si>
  <si>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</si>
  <si>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</si>
  <si>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</si>
  <si>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</si>
  <si>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</si>
  <si>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</si>
  <si>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</si>
  <si>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</si>
  <si>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</si>
  <si>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</si>
  <si>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</si>
  <si>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</si>
  <si>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</si>
  <si>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</si>
  <si>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</si>
  <si>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</si>
  <si>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</si>
  <si>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</si>
  <si>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</si>
  <si>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</si>
  <si>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</si>
  <si>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</si>
  <si>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</si>
  <si>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</si>
  <si>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</si>
  <si>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</si>
  <si>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</si>
  <si>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</si>
  <si>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</si>
  <si>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</si>
  <si>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</si>
  <si>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</si>
  <si>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</si>
  <si>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</si>
  <si>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</si>
  <si>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</si>
  <si>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</si>
  <si>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</si>
  <si>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</si>
  <si>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</si>
  <si>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</si>
  <si>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</si>
  <si>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</si>
  <si>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</si>
  <si>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</si>
  <si>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</si>
  <si>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</si>
  <si>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</si>
  <si>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</si>
  <si>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</si>
  <si>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</si>
  <si>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</si>
  <si>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</si>
  <si>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</si>
  <si>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</si>
  <si>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</si>
  <si>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</si>
  <si>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</si>
  <si>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</si>
  <si>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</si>
  <si>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</si>
  <si>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</si>
  <si>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</si>
  <si>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</si>
  <si>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</si>
  <si>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</si>
  <si>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</si>
  <si>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</si>
  <si>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</si>
  <si>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</si>
  <si>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</si>
  <si>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</si>
  <si>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</si>
  <si>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</si>
  <si>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</si>
  <si>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</si>
  <si>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</si>
  <si>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</si>
  <si>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</si>
  <si>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</si>
  <si>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</si>
  <si>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</si>
  <si>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</si>
  <si>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</si>
  <si>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</si>
  <si>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</si>
  <si>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</si>
  <si>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</si>
  <si>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</si>
  <si>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</si>
  <si>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</si>
  <si>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</si>
  <si>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</si>
  <si>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</si>
  <si>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</si>
  <si>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</si>
  <si>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</si>
  <si>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</si>
  <si>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</si>
  <si>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</si>
  <si>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</si>
  <si>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</si>
  <si>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</si>
  <si>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</si>
  <si>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</si>
  <si>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</si>
  <si>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</si>
  <si>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</si>
  <si>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</si>
  <si>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</si>
  <si>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</si>
  <si>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</si>
  <si>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</si>
  <si>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</si>
  <si>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</si>
  <si>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</si>
  <si>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</si>
  <si>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</si>
  <si>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</si>
  <si>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</si>
  <si>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</si>
  <si>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</si>
  <si>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</si>
  <si>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</si>
  <si>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</si>
  <si>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</si>
  <si>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</si>
  <si>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</si>
  <si>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</si>
  <si>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</si>
  <si>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</si>
  <si>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</si>
  <si>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</si>
  <si>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</si>
  <si>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</si>
  <si>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</si>
  <si>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</si>
  <si>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</si>
  <si>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</si>
  <si>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</si>
  <si>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</si>
  <si>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</si>
  <si>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</si>
  <si>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</si>
  <si>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</si>
  <si>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</si>
  <si>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</si>
  <si>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</si>
  <si>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</si>
  <si>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</si>
  <si>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</si>
  <si>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</si>
  <si>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</si>
  <si>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</si>
  <si>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</si>
  <si>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</si>
  <si>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</si>
  <si>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</si>
  <si>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</si>
  <si>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</si>
  <si>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</si>
  <si>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</si>
  <si>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</si>
  <si>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</si>
  <si>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</si>
  <si>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</si>
  <si>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</si>
  <si>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</si>
  <si>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</si>
  <si>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</si>
  <si>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</si>
  <si>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</si>
  <si>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</si>
  <si>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</si>
  <si>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</si>
  <si>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</si>
  <si>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</si>
  <si>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</si>
  <si>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</si>
  <si>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</si>
  <si>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</si>
  <si>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</si>
  <si>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</si>
  <si>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</si>
  <si>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</si>
  <si>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</si>
  <si>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</si>
  <si>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</si>
  <si>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</si>
  <si>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</si>
  <si>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</si>
  <si>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</si>
  <si>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</si>
  <si>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</si>
  <si>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</si>
  <si>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</si>
  <si>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</si>
  <si>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</si>
  <si>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</si>
  <si>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</si>
  <si>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</si>
  <si>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</si>
  <si>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</si>
  <si>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</si>
  <si>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</si>
  <si>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</si>
  <si>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</si>
  <si>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</si>
  <si>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</si>
  <si>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</si>
  <si>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</si>
  <si>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</si>
  <si>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</si>
  <si>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</si>
  <si>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</si>
  <si>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</si>
  <si>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</si>
  <si>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</si>
  <si>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</si>
  <si>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</si>
  <si>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</si>
  <si>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</si>
  <si>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</si>
  <si>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</si>
  <si>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</si>
  <si>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</si>
  <si>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</si>
  <si>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</si>
  <si>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</si>
  <si>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</si>
  <si>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</si>
  <si>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</si>
  <si>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</si>
  <si>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</si>
  <si>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</si>
  <si>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</si>
  <si>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</si>
  <si>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</si>
  <si>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</si>
  <si>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</si>
  <si>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</si>
  <si>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</si>
  <si>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</si>
  <si>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</si>
  <si>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</si>
  <si>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</si>
  <si>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</si>
  <si>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</si>
  <si>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</si>
  <si>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</si>
  <si>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</si>
  <si>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</si>
  <si>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</si>
  <si>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</si>
  <si>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</si>
  <si>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</si>
  <si>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</si>
  <si>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</si>
  <si>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</si>
  <si>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</si>
  <si>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</si>
  <si>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</si>
  <si>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</si>
  <si>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</si>
  <si>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</si>
  <si>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</si>
  <si>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</si>
  <si>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</si>
  <si>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</si>
  <si>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</si>
  <si>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</si>
  <si>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</si>
  <si>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</si>
  <si>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</si>
  <si>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</si>
  <si>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</si>
  <si>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</si>
  <si>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</si>
  <si>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</si>
  <si>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</si>
  <si>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</si>
  <si>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</si>
  <si>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</si>
  <si>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</si>
  <si>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</si>
  <si>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</si>
  <si>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</si>
  <si>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</si>
  <si>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</si>
  <si>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</si>
  <si>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</si>
  <si>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</si>
  <si>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</si>
  <si>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</si>
  <si>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</si>
  <si>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</si>
  <si>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</si>
  <si>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</si>
  <si>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</si>
  <si>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</si>
  <si>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</si>
  <si>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</si>
  <si>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</si>
  <si>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</si>
  <si>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</si>
  <si>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</si>
  <si>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</si>
  <si>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</si>
  <si>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</si>
  <si>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</si>
  <si>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</si>
  <si>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</si>
  <si>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</si>
  <si>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</si>
  <si>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</si>
  <si>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</si>
  <si>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</si>
  <si>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</si>
  <si>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</si>
  <si>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</si>
  <si>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</si>
  <si>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</si>
  <si>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</si>
  <si>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</si>
  <si>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</si>
  <si>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</si>
  <si>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</si>
  <si>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</si>
  <si>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</si>
  <si>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</si>
  <si>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</si>
  <si>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</si>
  <si>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</si>
  <si>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</si>
  <si>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</si>
  <si>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</si>
  <si>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</si>
  <si>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</si>
  <si>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</si>
  <si>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</si>
  <si>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</si>
  <si>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</si>
  <si>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</si>
  <si>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</si>
  <si>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</si>
  <si>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</si>
  <si>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</si>
  <si>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</si>
  <si>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</si>
  <si>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</si>
  <si>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</si>
  <si>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</si>
  <si>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</si>
  <si>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</si>
  <si>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</si>
  <si>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</si>
  <si>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</si>
  <si>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</si>
  <si>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</si>
  <si>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</si>
  <si>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</si>
  <si>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</si>
  <si>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</si>
  <si>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</si>
  <si>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</si>
  <si>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</si>
  <si>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</si>
  <si>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</si>
  <si>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</si>
  <si>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</si>
  <si>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</si>
  <si>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</si>
  <si>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</si>
  <si>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</si>
  <si>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</si>
  <si>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</si>
  <si>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</si>
  <si>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</si>
  <si>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</si>
  <si>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</si>
  <si>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</si>
  <si>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</si>
  <si>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</si>
  <si>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</si>
  <si>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</si>
  <si>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</si>
  <si>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</si>
  <si>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</si>
  <si>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</si>
  <si>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</si>
  <si>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</si>
  <si>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</si>
  <si>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</si>
  <si>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</si>
  <si>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</si>
  <si>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</si>
  <si>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</si>
  <si>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</si>
  <si>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</si>
  <si>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</si>
  <si>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</si>
  <si>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</si>
  <si>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</si>
  <si>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</si>
  <si>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</si>
  <si>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</si>
  <si>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</si>
  <si>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</si>
  <si>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</si>
  <si>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</si>
  <si>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</si>
  <si>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</si>
  <si>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</si>
  <si>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</si>
  <si>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</si>
  <si>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</si>
  <si>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</si>
  <si>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</si>
  <si>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</si>
  <si>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</si>
  <si>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</si>
  <si>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</si>
  <si>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</si>
  <si>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</si>
  <si>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</si>
  <si>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</si>
  <si>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</si>
  <si>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</si>
  <si>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</si>
  <si>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</si>
  <si>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</si>
  <si>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</si>
  <si>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</si>
  <si>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</si>
  <si>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</si>
  <si>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</si>
  <si>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</si>
  <si>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</si>
  <si>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</si>
  <si>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</si>
  <si>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</si>
  <si>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</si>
  <si>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</si>
  <si>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</si>
  <si>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</si>
  <si>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</si>
  <si>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</si>
  <si>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</si>
  <si>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</si>
  <si>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</si>
  <si>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</si>
  <si>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</si>
  <si>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</si>
  <si>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</si>
  <si>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</si>
  <si>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</si>
  <si>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</si>
  <si>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</si>
  <si>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</si>
  <si>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</si>
  <si>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</si>
  <si>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</si>
  <si>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</si>
  <si>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</si>
  <si>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</si>
  <si>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</si>
  <si>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</si>
  <si>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</si>
  <si>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</si>
  <si>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</si>
  <si>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</si>
  <si>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</si>
  <si>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</si>
  <si>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</si>
  <si>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</si>
  <si>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</si>
  <si>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</si>
  <si>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</si>
  <si>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</si>
  <si>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</si>
  <si>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</si>
  <si>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</si>
  <si>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</si>
  <si>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</si>
  <si>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</si>
  <si>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</si>
  <si>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</si>
  <si>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</si>
  <si>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</si>
  <si>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</si>
  <si>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</si>
  <si>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</si>
  <si>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</si>
  <si>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</si>
  <si>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</si>
  <si>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</si>
  <si>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</si>
  <si>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</si>
  <si>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</si>
  <si>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</si>
  <si>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</si>
  <si>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</si>
  <si>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</si>
  <si>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</si>
  <si>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</si>
  <si>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</si>
  <si>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</si>
  <si>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</si>
  <si>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</si>
  <si>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</si>
  <si>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</si>
  <si>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</si>
  <si>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</si>
  <si>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</si>
  <si>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</si>
  <si>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</si>
  <si>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</si>
  <si>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</si>
  <si>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</si>
  <si>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</si>
  <si>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</si>
  <si>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</si>
  <si>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</si>
  <si>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</si>
  <si>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</si>
  <si>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</si>
  <si>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</si>
  <si>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</si>
  <si>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</si>
  <si>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</si>
  <si>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</si>
  <si>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</si>
  <si>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</si>
  <si>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</si>
  <si>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</si>
  <si>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</si>
  <si>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</si>
  <si>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</si>
  <si>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</si>
  <si>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</si>
  <si>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</si>
  <si>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</si>
  <si>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</si>
  <si>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</si>
  <si>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</si>
  <si>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</si>
  <si>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</si>
  <si>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</si>
  <si>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</si>
  <si>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</si>
  <si>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</si>
  <si>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</si>
  <si>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</si>
  <si>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</si>
  <si>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</si>
  <si>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</si>
  <si>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</si>
  <si>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</si>
  <si>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</si>
  <si>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</si>
  <si>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</si>
  <si>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</si>
  <si>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</si>
  <si>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</si>
  <si>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</si>
  <si>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</si>
  <si>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</si>
  <si>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</si>
  <si>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</si>
  <si>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</si>
  <si>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</si>
  <si>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</si>
  <si>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</si>
  <si>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</si>
  <si>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</si>
  <si>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</si>
  <si>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</si>
  <si>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</si>
  <si>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</si>
  <si>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</si>
  <si>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</si>
  <si>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</si>
  <si>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</si>
  <si>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</si>
  <si>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</si>
  <si>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</si>
  <si>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</si>
  <si>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</si>
  <si>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</si>
  <si>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</si>
  <si>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</si>
  <si>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</si>
  <si>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</si>
  <si>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</si>
  <si>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</si>
  <si>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</si>
  <si>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</si>
  <si>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</si>
  <si>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</si>
  <si>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</si>
  <si>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</si>
  <si>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</si>
  <si>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</si>
  <si>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</si>
  <si>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</si>
  <si>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</si>
  <si>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</si>
  <si>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</si>
  <si>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</si>
  <si>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</si>
  <si>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</si>
  <si>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</si>
  <si>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</si>
  <si>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</si>
  <si>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</si>
  <si>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</si>
  <si>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</si>
  <si>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</si>
  <si>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</si>
  <si>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</si>
  <si>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</si>
  <si>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</si>
  <si>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</si>
  <si>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</si>
  <si>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</si>
  <si>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</si>
  <si>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</si>
  <si>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</si>
  <si>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</si>
  <si>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</si>
  <si>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</si>
  <si>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</si>
  <si>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</si>
  <si>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</si>
  <si>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</si>
  <si>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</si>
  <si>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</si>
  <si>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</si>
  <si>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</si>
  <si>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</si>
  <si>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</si>
  <si>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</si>
  <si>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</si>
  <si>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</si>
  <si>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</si>
  <si>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</si>
  <si>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</si>
  <si>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</si>
  <si>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</si>
  <si>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</si>
  <si>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</si>
  <si>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</si>
  <si>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</si>
  <si>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</si>
  <si>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</si>
  <si>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</si>
  <si>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</si>
  <si>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</si>
  <si>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</si>
  <si>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</si>
  <si>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</si>
  <si>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</si>
  <si>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</si>
  <si>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</si>
  <si>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</si>
  <si>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</si>
  <si>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</si>
  <si>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</si>
  <si>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</si>
  <si>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</si>
  <si>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</si>
  <si>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</si>
  <si>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</si>
  <si>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</si>
  <si>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</si>
  <si>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</si>
  <si>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</si>
  <si>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</si>
  <si>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</si>
  <si>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</si>
  <si>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</si>
  <si>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</si>
  <si>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</si>
  <si>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</si>
  <si>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</si>
  <si>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</si>
  <si>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</si>
  <si>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</si>
  <si>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</si>
  <si>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</si>
  <si>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</si>
  <si>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</si>
  <si>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</si>
  <si>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</si>
  <si>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</si>
  <si>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</si>
  <si>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</si>
  <si>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</si>
  <si>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</si>
  <si>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</si>
  <si>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</si>
  <si>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</si>
  <si>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</si>
  <si>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</si>
  <si>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</si>
  <si>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</si>
  <si>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</si>
  <si>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</si>
  <si>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</si>
  <si>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</si>
  <si>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</si>
  <si>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</si>
  <si>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</si>
  <si>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</si>
  <si>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</si>
  <si>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</si>
  <si>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</si>
  <si>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</si>
  <si>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</si>
  <si>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</si>
  <si>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</si>
  <si>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</si>
  <si>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</si>
  <si>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</si>
  <si>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</si>
  <si>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</si>
  <si>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</si>
  <si>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</si>
  <si>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</si>
  <si>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</si>
  <si>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</si>
  <si>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</si>
  <si>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</si>
  <si>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</si>
  <si>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</si>
  <si>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</si>
  <si>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</si>
  <si>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</si>
  <si>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</si>
  <si>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</si>
  <si>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</si>
  <si>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</si>
  <si>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</si>
  <si>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</si>
  <si>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</si>
  <si>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</si>
  <si>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</si>
  <si>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</si>
  <si>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</si>
  <si>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</si>
  <si>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</si>
  <si>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</si>
  <si>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</si>
  <si>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</si>
  <si>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</si>
  <si>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</si>
  <si>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</si>
  <si>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</si>
  <si>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</si>
  <si>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</si>
  <si>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</si>
  <si>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</si>
  <si>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</si>
  <si>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</si>
  <si>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</si>
  <si>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</si>
  <si>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</si>
  <si>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</si>
  <si>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</si>
  <si>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</si>
  <si>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</si>
  <si>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</si>
  <si>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</si>
  <si>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</si>
  <si>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</si>
  <si>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</si>
  <si>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</si>
  <si>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</si>
  <si>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</si>
  <si>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</si>
  <si>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</si>
  <si>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</si>
  <si>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</si>
  <si>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</si>
  <si>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</si>
  <si>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</si>
  <si>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</si>
  <si>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</si>
  <si>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</si>
  <si>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</si>
  <si>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</si>
  <si>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</si>
  <si>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</si>
  <si>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</si>
  <si>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</si>
  <si>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</si>
  <si>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</si>
  <si>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</si>
  <si>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</si>
  <si>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</si>
  <si>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</si>
  <si>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</si>
  <si>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</si>
  <si>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</si>
  <si>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</si>
  <si>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</si>
  <si>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</si>
  <si>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</si>
  <si>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</si>
  <si>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</si>
  <si>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</si>
  <si>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</si>
  <si>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</si>
  <si>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</si>
  <si>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</si>
  <si>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</si>
  <si>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</si>
  <si>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</si>
  <si>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</si>
  <si>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</si>
  <si>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</si>
  <si>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</si>
  <si>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</si>
  <si>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</si>
  <si>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</si>
  <si>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</si>
  <si>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</si>
  <si>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</si>
  <si>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</si>
  <si>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</si>
  <si>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</si>
  <si>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</si>
  <si>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</si>
  <si>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</si>
  <si>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</si>
  <si>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</si>
  <si>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</si>
  <si>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</si>
  <si>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</si>
  <si>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</si>
  <si>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</si>
  <si>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</si>
  <si>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</si>
  <si>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</si>
  <si>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</si>
  <si>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</si>
  <si>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</si>
  <si>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</si>
  <si>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</si>
  <si>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</si>
  <si>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</si>
  <si>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</si>
  <si>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</si>
  <si>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</si>
  <si>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</si>
  <si>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</si>
  <si>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</si>
  <si>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</si>
  <si>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</si>
  <si>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</si>
  <si>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</si>
  <si>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</si>
  <si>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</si>
  <si>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</si>
  <si>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</si>
  <si>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</si>
  <si>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</si>
  <si>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</si>
  <si>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</si>
  <si>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</si>
  <si>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</si>
  <si>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</si>
  <si>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</si>
  <si>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</si>
  <si>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</si>
  <si>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</si>
  <si>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</si>
  <si>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</si>
  <si>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</si>
  <si>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</si>
  <si>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</si>
  <si>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</si>
  <si>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</si>
  <si>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</si>
  <si>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</si>
  <si>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</si>
  <si>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</si>
  <si>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</si>
  <si>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</si>
  <si>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</si>
  <si>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</si>
  <si>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</si>
  <si>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</si>
  <si>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</si>
  <si>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</si>
  <si>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</si>
  <si>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</si>
  <si>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</si>
  <si>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</si>
  <si>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</si>
  <si>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</si>
  <si>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</si>
  <si>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</si>
  <si>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</si>
  <si>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</si>
  <si>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</si>
  <si>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</si>
  <si>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</si>
  <si>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</si>
  <si>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</si>
  <si>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</si>
  <si>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</si>
  <si>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</si>
  <si>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</si>
  <si>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</si>
  <si>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</si>
  <si>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</si>
  <si>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</si>
  <si>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</si>
  <si>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</si>
  <si>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</si>
  <si>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</si>
  <si>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</si>
  <si>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</si>
  <si>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</si>
  <si>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</si>
  <si>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</si>
  <si>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</si>
  <si>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</si>
  <si>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</si>
  <si>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</si>
  <si>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</si>
  <si>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</si>
  <si>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</si>
  <si>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</si>
  <si>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</si>
  <si>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</si>
  <si>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</si>
  <si>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</si>
  <si>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</si>
  <si>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</si>
  <si>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</si>
  <si>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</si>
  <si>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</si>
  <si>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</si>
  <si>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</si>
  <si>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</si>
  <si>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</si>
  <si>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</si>
  <si>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</si>
  <si>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</si>
  <si>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</si>
  <si>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</si>
  <si>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</si>
  <si>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</si>
  <si>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</si>
  <si>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</si>
  <si>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</si>
  <si>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</si>
  <si>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</si>
  <si>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</si>
  <si>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</si>
  <si>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</si>
  <si>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</si>
  <si>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</si>
  <si>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</si>
  <si>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</si>
  <si>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</si>
  <si>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</si>
  <si>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</si>
  <si>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</si>
  <si>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</si>
  <si>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</si>
  <si>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</si>
  <si>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</si>
  <si>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</si>
  <si>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</si>
  <si>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</si>
  <si>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</si>
  <si>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</si>
  <si>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</si>
  <si>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</si>
  <si>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</si>
  <si>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</si>
  <si>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</si>
  <si>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</si>
  <si>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</si>
  <si>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</si>
  <si>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</si>
  <si>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</si>
  <si>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</si>
  <si>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</si>
  <si>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</si>
  <si>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</si>
  <si>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</si>
  <si>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</si>
  <si>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</si>
  <si>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</si>
  <si>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</si>
  <si>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</si>
  <si>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</si>
  <si>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</si>
  <si>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</si>
  <si>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</si>
  <si>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</si>
  <si>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</si>
  <si>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</si>
  <si>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</si>
  <si>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</si>
  <si>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</si>
  <si>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</si>
  <si>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</si>
  <si>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</si>
  <si>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</si>
  <si>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</si>
  <si>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</si>
  <si>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</si>
  <si>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</si>
  <si>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</si>
  <si>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</si>
  <si>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</si>
  <si>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</si>
  <si>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</si>
  <si>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</si>
  <si>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</si>
  <si>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</si>
  <si>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</si>
  <si>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</si>
  <si>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</si>
  <si>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</si>
  <si>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</si>
  <si>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</si>
  <si>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</si>
  <si>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</si>
  <si>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</si>
  <si>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</si>
  <si>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</si>
  <si>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</si>
  <si>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</si>
  <si>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</si>
  <si>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</si>
  <si>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</si>
  <si>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</si>
  <si>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</si>
  <si>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</si>
  <si>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</si>
  <si>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</si>
  <si>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</si>
  <si>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</si>
  <si>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</si>
  <si>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</si>
  <si>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</si>
  <si>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</si>
  <si>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</si>
  <si>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</si>
  <si>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</si>
  <si>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</si>
  <si>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</si>
  <si>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</si>
  <si>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</si>
  <si>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</si>
  <si>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</si>
  <si>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</si>
  <si>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</si>
  <si>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</si>
  <si>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</si>
  <si>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</si>
  <si>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</si>
  <si>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</si>
  <si>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</si>
  <si>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</si>
  <si>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</si>
  <si>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</si>
  <si>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</si>
  <si>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</si>
  <si>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</si>
  <si>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</si>
  <si>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</si>
  <si>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</si>
  <si>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</si>
  <si>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</si>
  <si>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</si>
  <si>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</si>
  <si>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</si>
  <si>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</si>
  <si>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</si>
  <si>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</si>
  <si>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</si>
  <si>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</si>
  <si>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</si>
  <si>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</si>
  <si>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</si>
  <si>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</si>
  <si>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</si>
  <si>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</si>
  <si>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</si>
  <si>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</si>
  <si>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</si>
  <si>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</si>
  <si>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</si>
  <si>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</si>
  <si>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</si>
  <si>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</si>
  <si>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</si>
  <si>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</si>
  <si>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</si>
  <si>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</si>
  <si>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</si>
  <si>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</si>
  <si>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</si>
  <si>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</si>
  <si>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</si>
  <si>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</si>
  <si>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</si>
  <si>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</si>
  <si>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</si>
  <si>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</si>
  <si>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</si>
  <si>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</si>
  <si>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</si>
  <si>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</si>
  <si>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</si>
  <si>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</si>
  <si>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</si>
  <si>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</si>
  <si>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</si>
  <si>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</si>
  <si>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</si>
  <si>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</si>
  <si>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</si>
  <si>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</si>
  <si>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</si>
  <si>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</si>
  <si>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</si>
  <si>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</si>
  <si>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</si>
  <si>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</si>
  <si>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</si>
  <si>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</si>
  <si>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</si>
  <si>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</si>
  <si>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</si>
  <si>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</si>
  <si>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</si>
  <si>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</si>
  <si>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</si>
  <si>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</si>
  <si>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</si>
  <si>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</si>
  <si>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</si>
  <si>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</si>
  <si>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</si>
  <si>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</si>
  <si>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</si>
  <si>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</si>
  <si>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</si>
  <si>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</si>
  <si>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</si>
  <si>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</si>
  <si>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</si>
  <si>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</si>
  <si>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</si>
  <si>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</si>
  <si>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</si>
  <si>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</si>
  <si>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</si>
  <si>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</si>
  <si>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</si>
  <si>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</si>
  <si>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</si>
  <si>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</si>
  <si>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</si>
  <si>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</si>
  <si>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</si>
  <si>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</si>
  <si>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</si>
  <si>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</si>
  <si>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</si>
  <si>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</si>
  <si>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</si>
  <si>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</si>
  <si>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</si>
  <si>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</si>
  <si>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</si>
  <si>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</si>
  <si>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</si>
  <si>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</si>
  <si>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</si>
  <si>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</si>
  <si>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</si>
  <si>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</si>
  <si>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</si>
  <si>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</si>
  <si>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</si>
  <si>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</si>
  <si>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</si>
  <si>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</si>
  <si>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</si>
  <si>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</si>
  <si>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</si>
  <si>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</si>
  <si>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</si>
  <si>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</si>
  <si>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</si>
  <si>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</si>
  <si>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</si>
  <si>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</si>
  <si>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</si>
  <si>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</si>
  <si>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</si>
  <si>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</si>
  <si>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</si>
  <si>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</si>
  <si>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</si>
  <si>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</si>
  <si>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</si>
  <si>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</si>
  <si>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</si>
  <si>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</si>
  <si>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</si>
  <si>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</si>
  <si>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</si>
  <si>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</si>
  <si>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</si>
  <si>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</si>
  <si>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</si>
  <si>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</si>
  <si>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</si>
  <si>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</si>
  <si>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</si>
  <si>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</si>
  <si>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</si>
  <si>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</si>
  <si>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</si>
  <si>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</si>
  <si>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</si>
  <si>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</si>
  <si>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</si>
  <si>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</si>
  <si>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</si>
  <si>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</si>
  <si>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</si>
  <si>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</si>
  <si>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</si>
  <si>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</si>
  <si>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</si>
  <si>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</si>
  <si>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</si>
  <si>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</si>
  <si>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</si>
  <si>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</si>
  <si>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</si>
  <si>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</si>
  <si>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</si>
  <si>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</si>
  <si>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</si>
  <si>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</si>
  <si>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</si>
  <si>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</si>
  <si>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</si>
  <si>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</si>
  <si>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</si>
  <si>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</si>
  <si>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</si>
  <si>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</si>
  <si>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</si>
  <si>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</si>
  <si>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</si>
  <si>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</si>
  <si>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</si>
  <si>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</si>
  <si>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</si>
  <si>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</si>
  <si>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</si>
  <si>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</si>
  <si>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</si>
  <si>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</si>
  <si>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</si>
  <si>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</si>
  <si>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</si>
  <si>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</si>
  <si>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</si>
  <si>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</si>
  <si>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</si>
  <si>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</si>
  <si>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</si>
  <si>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</si>
  <si>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</si>
  <si>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</si>
  <si>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</si>
  <si>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</si>
  <si>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</si>
  <si>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</si>
  <si>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</si>
  <si>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</si>
  <si>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</si>
  <si>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</si>
  <si>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</si>
  <si>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</si>
  <si>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</si>
  <si>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</si>
  <si>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</si>
  <si>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</si>
  <si>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</si>
  <si>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</si>
  <si>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</si>
  <si>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</si>
  <si>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</si>
  <si>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</si>
  <si>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</si>
  <si>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</si>
  <si>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</si>
  <si>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</si>
  <si>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</si>
  <si>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</si>
  <si>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</si>
  <si>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</si>
  <si>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</si>
  <si>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</si>
  <si>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</si>
  <si>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</si>
  <si>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</si>
  <si>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</si>
  <si>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</si>
  <si>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</si>
  <si>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</si>
  <si>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</si>
  <si>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</si>
  <si>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</si>
  <si>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</si>
  <si>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</si>
  <si>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</si>
  <si>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</si>
  <si>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</si>
  <si>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</si>
  <si>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</si>
  <si>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</si>
  <si>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</si>
  <si>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</si>
  <si>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</si>
  <si>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</si>
  <si>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</si>
  <si>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</si>
  <si>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</si>
  <si>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</si>
  <si>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</si>
  <si>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</si>
  <si>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</si>
  <si>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</si>
  <si>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</si>
  <si>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</si>
  <si>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</si>
  <si>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</si>
  <si>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</si>
  <si>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</si>
  <si>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</si>
  <si>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</si>
  <si>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</si>
  <si>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</si>
  <si>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</si>
  <si>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</si>
  <si>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</si>
  <si>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</si>
  <si>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</si>
  <si>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</si>
  <si>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</si>
  <si>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</si>
  <si>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</si>
  <si>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</si>
  <si>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</si>
  <si>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</si>
  <si>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</si>
  <si>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</si>
  <si>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</si>
  <si>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</si>
  <si>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</si>
  <si>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</si>
  <si>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</si>
  <si>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</si>
  <si>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</si>
  <si>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</si>
  <si>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</si>
  <si>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</si>
  <si>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</si>
  <si>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</si>
  <si>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</si>
  <si>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</si>
  <si>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</si>
  <si>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</si>
  <si>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</si>
  <si>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</si>
  <si>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</si>
  <si>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</si>
  <si>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</si>
  <si>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</si>
  <si>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</si>
  <si>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</si>
  <si>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</si>
  <si>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</si>
  <si>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</si>
  <si>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</si>
  <si>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</si>
  <si>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</si>
  <si>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</si>
  <si>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</si>
  <si>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</si>
  <si>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</si>
  <si>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</si>
  <si>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</si>
  <si>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</si>
  <si>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</si>
  <si>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</si>
  <si>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</si>
  <si>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</si>
  <si>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</si>
  <si>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</si>
  <si>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</si>
  <si>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</si>
  <si>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</si>
  <si>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</si>
  <si>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</si>
  <si>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</si>
  <si>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</si>
  <si>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</si>
  <si>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</si>
  <si>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</si>
  <si>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</si>
  <si>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</si>
  <si>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</si>
  <si>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</si>
  <si>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</si>
  <si>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</si>
  <si>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</si>
  <si>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</si>
  <si>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</si>
  <si>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</si>
  <si>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</si>
  <si>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</si>
  <si>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</si>
  <si>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</si>
  <si>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</si>
  <si>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</si>
  <si>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</si>
  <si>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</si>
  <si>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</si>
  <si>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</si>
  <si>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</si>
  <si>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</si>
  <si>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</si>
  <si>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</si>
  <si>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</si>
  <si>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</si>
  <si>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</si>
  <si>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</si>
  <si>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</si>
  <si>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</si>
  <si>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</si>
  <si>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</si>
  <si>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</si>
  <si>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</si>
  <si>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</si>
  <si>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</si>
  <si>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</si>
  <si>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</si>
  <si>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</si>
  <si>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</si>
  <si>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</si>
  <si>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</si>
  <si>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</si>
  <si>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</si>
  <si>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</si>
  <si>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</si>
  <si>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</si>
  <si>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</si>
  <si>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</si>
  <si>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</si>
  <si>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</si>
  <si>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</si>
  <si>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</si>
  <si>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</si>
  <si>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</si>
  <si>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</si>
  <si>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</si>
  <si>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</si>
  <si>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</si>
  <si>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</si>
  <si>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</si>
  <si>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</si>
  <si>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</si>
  <si>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</si>
  <si>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</si>
  <si>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</si>
  <si>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</si>
  <si>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</si>
  <si>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</si>
  <si>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</si>
  <si>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</si>
  <si>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</si>
  <si>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</si>
  <si>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</si>
  <si>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</si>
  <si>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</si>
  <si>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</si>
  <si>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</si>
  <si>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</si>
  <si>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</si>
  <si>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</si>
  <si>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</si>
  <si>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</si>
  <si>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</si>
  <si>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</si>
  <si>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</si>
  <si>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</si>
  <si>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</si>
  <si>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</si>
  <si>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</si>
  <si>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</si>
  <si>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</si>
  <si>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</si>
  <si>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</si>
  <si>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</si>
  <si>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</si>
  <si>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</si>
  <si>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</si>
  <si>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</si>
  <si>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</si>
  <si>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</si>
  <si>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</si>
  <si>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</si>
  <si>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</si>
  <si>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</si>
  <si>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</si>
  <si>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</si>
  <si>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</si>
  <si>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</si>
  <si>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</si>
  <si>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</si>
  <si>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</si>
  <si>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</si>
  <si>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</si>
  <si>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</si>
  <si>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</si>
  <si>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</si>
  <si>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</si>
  <si>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</si>
  <si>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</si>
  <si>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</si>
  <si>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</si>
  <si>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</si>
  <si>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</si>
  <si>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</si>
  <si>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</si>
  <si>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</si>
  <si>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</si>
  <si>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</si>
  <si>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</si>
  <si>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</si>
  <si>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</si>
  <si>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</si>
  <si>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</si>
  <si>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</si>
  <si>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</si>
  <si>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</si>
  <si>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</si>
  <si>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</si>
  <si>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</si>
  <si>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</si>
  <si>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</si>
  <si>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</si>
  <si>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</si>
  <si>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</si>
  <si>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</si>
  <si>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</si>
  <si>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</si>
  <si>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</si>
  <si>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</si>
  <si>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</si>
  <si>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</si>
  <si>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</si>
  <si>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</si>
  <si>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</si>
  <si>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</si>
  <si>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</si>
  <si>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</si>
  <si>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</si>
  <si>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</si>
  <si>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</si>
  <si>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</si>
  <si>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</si>
  <si>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</si>
  <si>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</si>
  <si>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</si>
  <si>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</si>
  <si>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</si>
  <si>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</si>
  <si>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</si>
  <si>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</si>
  <si>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</si>
  <si>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</si>
  <si>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</si>
  <si>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</si>
  <si>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</si>
  <si>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</si>
  <si>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</si>
  <si>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</si>
  <si>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</si>
  <si>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</si>
  <si>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</si>
  <si>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</si>
  <si>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</si>
  <si>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</si>
  <si>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</si>
  <si>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</si>
  <si>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</si>
  <si>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</si>
  <si>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</si>
  <si>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</si>
  <si>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</si>
  <si>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</si>
  <si>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</si>
  <si>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</si>
  <si>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</si>
  <si>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</si>
  <si>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</si>
  <si>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</si>
  <si>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</si>
  <si>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</si>
  <si>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</si>
  <si>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</si>
  <si>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</si>
  <si>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</si>
  <si>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</si>
  <si>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</si>
  <si>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</si>
  <si>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</si>
  <si>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</si>
  <si>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</si>
  <si>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</si>
  <si>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</si>
  <si>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</si>
  <si>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</si>
  <si>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</si>
  <si>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</si>
  <si>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</si>
  <si>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</si>
  <si>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</si>
  <si>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</si>
  <si>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</si>
  <si>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</si>
  <si>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</si>
  <si>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</si>
  <si>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</si>
  <si>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</si>
  <si>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</si>
  <si>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</si>
  <si>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</si>
  <si>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</si>
  <si>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</si>
  <si>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</si>
  <si>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</si>
  <si>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</si>
  <si>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</si>
  <si>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</si>
  <si>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</si>
  <si>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</si>
  <si>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</si>
  <si>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</si>
  <si>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</si>
  <si>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</si>
  <si>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</si>
  <si>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</si>
  <si>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</si>
  <si>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</si>
  <si>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</si>
  <si>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</si>
  <si>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</si>
  <si>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</si>
  <si>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</si>
  <si>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</si>
  <si>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</si>
  <si>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</si>
  <si>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</si>
  <si>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</si>
  <si>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</si>
  <si>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</si>
  <si>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</si>
  <si>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</si>
  <si>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</si>
  <si>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</si>
  <si>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</si>
  <si>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</si>
  <si>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</si>
  <si>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</si>
  <si>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</si>
  <si>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</si>
  <si>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</si>
  <si>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</si>
  <si>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</si>
  <si>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</si>
  <si>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</si>
  <si>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</si>
  <si>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</si>
  <si>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</si>
  <si>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</si>
  <si>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</si>
  <si>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</si>
  <si>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</si>
  <si>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</si>
  <si>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</si>
  <si>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</si>
  <si>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</si>
  <si>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</si>
  <si>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</si>
  <si>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</si>
  <si>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</si>
  <si>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</si>
  <si>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</si>
  <si>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</si>
  <si>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</si>
  <si>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</si>
  <si>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</si>
  <si>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</si>
  <si>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</si>
  <si>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</si>
  <si>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</si>
  <si>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</si>
  <si>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</si>
  <si>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</si>
  <si>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</si>
  <si>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</si>
  <si>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</si>
  <si>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</si>
  <si>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</si>
  <si>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</si>
  <si>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</si>
  <si>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</si>
  <si>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</si>
  <si>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</si>
  <si>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</si>
  <si>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</si>
  <si>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</si>
  <si>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</si>
  <si>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</si>
  <si>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</si>
  <si>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</si>
  <si>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</si>
  <si>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</si>
  <si>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</si>
  <si>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</si>
  <si>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</si>
  <si>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</si>
  <si>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</si>
  <si>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</si>
  <si>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</si>
  <si>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</si>
  <si>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</si>
  <si>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</si>
  <si>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</si>
  <si>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</si>
  <si>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</si>
  <si>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</si>
  <si>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</si>
  <si>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</si>
  <si>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</si>
  <si>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</si>
  <si>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</si>
  <si>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</si>
  <si>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</si>
  <si>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</si>
  <si>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</si>
  <si>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</si>
  <si>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</si>
  <si>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</si>
  <si>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</si>
  <si>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</si>
  <si>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</si>
  <si>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</si>
  <si>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</si>
  <si>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</si>
  <si>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</si>
  <si>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</si>
  <si>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</si>
  <si>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</si>
  <si>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</si>
  <si>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</si>
  <si>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</si>
  <si>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</si>
  <si>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</si>
  <si>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</si>
  <si>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</si>
  <si>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</si>
  <si>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</si>
  <si>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</si>
  <si>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</si>
  <si>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</si>
  <si>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</si>
  <si>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</si>
  <si>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</si>
  <si>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</si>
  <si>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</si>
  <si>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</si>
  <si>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</si>
  <si>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</si>
  <si>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</si>
  <si>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</si>
  <si>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</si>
  <si>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</si>
  <si>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</si>
  <si>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</si>
  <si>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</si>
  <si>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</si>
  <si>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</si>
  <si>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</si>
  <si>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</si>
  <si>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</si>
  <si>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</si>
  <si>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</si>
  <si>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</si>
  <si>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</si>
  <si>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</si>
  <si>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</si>
  <si>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</si>
  <si>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</si>
  <si>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</si>
  <si>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</si>
  <si>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</si>
  <si>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</si>
  <si>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</si>
  <si>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</si>
  <si>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</si>
  <si>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</si>
  <si>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</si>
  <si>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</si>
  <si>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</si>
  <si>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</si>
  <si>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</si>
  <si>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</si>
  <si>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</si>
  <si>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</si>
  <si>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</si>
  <si>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</si>
  <si>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</si>
  <si>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</si>
  <si>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</si>
  <si>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</si>
  <si>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</si>
  <si>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</si>
  <si>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</si>
  <si>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</si>
  <si>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</si>
  <si>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</si>
  <si>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</si>
  <si>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</si>
  <si>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</si>
  <si>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</si>
  <si>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</si>
  <si>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</si>
  <si>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</si>
  <si>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</si>
  <si>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</si>
  <si>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</si>
  <si>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</si>
  <si>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</si>
  <si>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</si>
  <si>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</si>
  <si>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</si>
  <si>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</si>
  <si>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</si>
  <si>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</si>
  <si>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</si>
  <si>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</si>
  <si>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</si>
  <si>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</si>
  <si>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</si>
  <si>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</si>
  <si>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</si>
  <si>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</si>
  <si>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</si>
  <si>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</si>
  <si>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</si>
  <si>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</si>
  <si>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</si>
  <si>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</si>
  <si>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</si>
  <si>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</si>
  <si>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</si>
  <si>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</si>
  <si>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</si>
  <si>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</si>
  <si>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</si>
  <si>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</si>
  <si>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</si>
  <si>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</si>
  <si>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</si>
  <si>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</si>
  <si>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</si>
  <si>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</si>
  <si>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</si>
  <si>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</si>
  <si>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</si>
  <si>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</si>
  <si>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</si>
  <si>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</si>
  <si>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</si>
  <si>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</si>
  <si>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</si>
  <si>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</si>
  <si>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</si>
  <si>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</si>
  <si>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</si>
  <si>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</si>
  <si>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</si>
  <si>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</si>
  <si>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</si>
  <si>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</si>
  <si>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</si>
  <si>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</si>
  <si>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</si>
  <si>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</si>
  <si>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</si>
  <si>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</si>
  <si>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</si>
  <si>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</si>
  <si>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</si>
  <si>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</si>
  <si>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</si>
  <si>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</si>
  <si>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</si>
  <si>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</si>
  <si>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</si>
  <si>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</si>
  <si>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</si>
  <si>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</si>
  <si>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</si>
  <si>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</si>
  <si>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</si>
  <si>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</si>
  <si>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</si>
  <si>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</si>
  <si>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</si>
  <si>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</si>
  <si>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</si>
  <si>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</si>
  <si>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</si>
  <si>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</si>
  <si>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</si>
  <si>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</si>
  <si>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</si>
  <si>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</si>
  <si>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</si>
  <si>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</si>
  <si>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</si>
  <si>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</si>
  <si>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</si>
  <si>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</si>
  <si>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</si>
  <si>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</si>
  <si>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</si>
  <si>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</si>
  <si>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</si>
  <si>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</si>
  <si>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</si>
  <si>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</si>
  <si>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</si>
  <si>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</si>
  <si>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</si>
  <si>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</si>
  <si>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</si>
  <si>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</si>
  <si>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</si>
  <si>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</si>
  <si>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</si>
  <si>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</si>
  <si>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</si>
  <si>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</si>
  <si>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</si>
  <si>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</si>
  <si>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</si>
  <si>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</si>
  <si>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</si>
  <si>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</si>
  <si>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</si>
  <si>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</si>
  <si>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</si>
  <si>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</si>
  <si>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</si>
  <si>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</si>
  <si>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</si>
  <si>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</si>
  <si>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</si>
  <si>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</si>
  <si>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</si>
  <si>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</si>
  <si>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</si>
  <si>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</si>
  <si>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</si>
  <si>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</si>
  <si>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</si>
  <si>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</si>
  <si>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</si>
  <si>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</si>
  <si>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</si>
  <si>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</si>
  <si>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</si>
  <si>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</si>
  <si>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</si>
  <si>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</si>
  <si>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</si>
  <si>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</si>
  <si>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</si>
  <si>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</si>
  <si>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</si>
  <si>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</si>
  <si>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</si>
  <si>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</si>
  <si>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</si>
  <si>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</si>
  <si>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</si>
  <si>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</si>
  <si>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</si>
  <si>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</si>
  <si>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</si>
  <si>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</si>
  <si>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</si>
  <si>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</si>
  <si>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</si>
  <si>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</si>
  <si>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</si>
  <si>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</si>
  <si>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</si>
  <si>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</si>
  <si>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</si>
  <si>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</si>
  <si>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</si>
  <si>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</si>
  <si>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</si>
  <si>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</si>
  <si>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</si>
  <si>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</si>
  <si>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</si>
  <si>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</si>
  <si>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</si>
  <si>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</si>
  <si>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</si>
  <si>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</si>
  <si>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</si>
  <si>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</si>
  <si>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</si>
  <si>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</si>
  <si>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</si>
  <si>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</si>
  <si>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</si>
  <si>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</si>
  <si>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</si>
  <si>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</si>
  <si>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</si>
  <si>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</si>
  <si>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</si>
  <si>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</si>
  <si>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</si>
  <si>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</si>
  <si>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</si>
  <si>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</si>
  <si>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</si>
  <si>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</si>
  <si>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</si>
  <si>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</si>
  <si>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</si>
  <si>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</si>
  <si>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</si>
  <si>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</si>
  <si>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</si>
  <si>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</si>
  <si>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</si>
  <si>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</si>
  <si>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</si>
  <si>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</si>
  <si>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</si>
  <si>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</si>
  <si>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</si>
  <si>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</si>
  <si>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</si>
  <si>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</si>
  <si>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</si>
  <si>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</si>
  <si>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</si>
  <si>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</si>
  <si>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</si>
  <si>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</si>
  <si>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</si>
  <si>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</si>
  <si>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</si>
  <si>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</si>
  <si>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</si>
  <si>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</si>
  <si>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</si>
  <si>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</si>
  <si>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</si>
  <si>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</si>
  <si>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</si>
  <si>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</si>
  <si>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</si>
  <si>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</si>
  <si>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</si>
  <si>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</si>
  <si>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</si>
  <si>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</si>
  <si>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</si>
  <si>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</si>
  <si>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</si>
  <si>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</si>
  <si>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</si>
  <si>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</si>
  <si>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</si>
  <si>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</si>
  <si>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</si>
  <si>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</si>
  <si>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</si>
  <si>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</si>
  <si>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</si>
  <si>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</si>
  <si>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</si>
  <si>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</si>
  <si>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</si>
  <si>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</si>
  <si>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</si>
  <si>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</si>
  <si>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</si>
  <si>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</si>
  <si>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</si>
  <si>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</si>
  <si>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</si>
  <si>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</si>
  <si>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</si>
  <si>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</si>
  <si>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</si>
  <si>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</si>
  <si>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</si>
  <si>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</si>
  <si>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</si>
  <si>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</si>
  <si>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</si>
  <si>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</si>
  <si>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</si>
  <si>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</si>
  <si>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</si>
  <si>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</si>
  <si>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</si>
  <si>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</si>
  <si>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</si>
  <si>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</si>
  <si>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</si>
  <si>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</si>
  <si>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</si>
  <si>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</si>
  <si>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</si>
  <si>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</si>
  <si>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</si>
  <si>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</si>
  <si>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</si>
  <si>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</si>
  <si>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</si>
  <si>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</si>
  <si>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</si>
  <si>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</si>
  <si>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</si>
  <si>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</si>
  <si>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</si>
  <si>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</si>
  <si>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</si>
  <si>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</si>
  <si>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</si>
  <si>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</si>
  <si>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</si>
  <si>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</si>
  <si>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</si>
  <si>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</si>
  <si>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</si>
  <si>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</si>
  <si>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</si>
  <si>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</si>
  <si>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</si>
  <si>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</si>
  <si>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</si>
  <si>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</si>
  <si>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</si>
  <si>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</si>
  <si>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</si>
  <si>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</si>
  <si>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</si>
  <si>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</si>
  <si>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</si>
  <si>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</si>
  <si>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</si>
  <si>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</si>
  <si>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</si>
  <si>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</si>
  <si>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</si>
  <si>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</si>
  <si>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</si>
  <si>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</si>
  <si>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</si>
  <si>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</si>
  <si>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</si>
  <si>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</si>
  <si>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</si>
  <si>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</si>
  <si>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</si>
  <si>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</si>
  <si>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</si>
  <si>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</si>
  <si>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</si>
  <si>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</si>
  <si>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</si>
  <si>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</si>
  <si>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</si>
  <si>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</si>
  <si>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</si>
  <si>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</si>
  <si>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</si>
  <si>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</si>
  <si>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</si>
  <si>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</si>
  <si>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</si>
  <si>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</si>
  <si>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</si>
  <si>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</si>
  <si>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</si>
  <si>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</si>
  <si>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</si>
  <si>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</si>
  <si>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</si>
  <si>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</si>
  <si>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</si>
  <si>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</si>
  <si>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</si>
  <si>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</si>
  <si>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</si>
  <si>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</si>
  <si>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</si>
  <si>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</si>
  <si>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</si>
  <si>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</si>
  <si>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</si>
  <si>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</si>
  <si>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</si>
  <si>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</si>
  <si>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</si>
  <si>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</si>
  <si>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</si>
  <si>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</si>
  <si>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</si>
  <si>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</si>
  <si>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</si>
  <si>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</si>
  <si>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</si>
  <si>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</si>
  <si>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</si>
  <si>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</si>
  <si>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</si>
  <si>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</si>
  <si>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</si>
  <si>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</si>
  <si>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</si>
  <si>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</si>
  <si>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</si>
  <si>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</si>
  <si>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</si>
  <si>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</si>
  <si>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</si>
  <si>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</si>
  <si>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</si>
  <si>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</si>
  <si>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</si>
  <si>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</si>
  <si>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</si>
  <si>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</si>
  <si>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</si>
  <si>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</si>
  <si>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</si>
  <si>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</si>
  <si>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</si>
  <si>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</si>
  <si>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</si>
  <si>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</si>
  <si>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</si>
  <si>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</si>
  <si>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</si>
  <si>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</si>
  <si>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</si>
  <si>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</si>
  <si>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</si>
  <si>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</si>
  <si>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</si>
  <si>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</si>
  <si>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</si>
  <si>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</si>
  <si>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</si>
  <si>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</si>
  <si>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</si>
  <si>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</si>
  <si>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</si>
  <si>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</si>
  <si>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</si>
  <si>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</si>
  <si>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</si>
  <si>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</si>
  <si>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</si>
  <si>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</si>
  <si>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</si>
  <si>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</si>
  <si>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</si>
  <si>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</si>
  <si>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</si>
  <si>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</si>
  <si>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</si>
  <si>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</si>
  <si>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</si>
  <si>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</si>
  <si>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</si>
  <si>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</si>
  <si>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</si>
  <si>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</si>
  <si>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</si>
  <si>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</si>
  <si>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</si>
  <si>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</si>
  <si>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</si>
  <si>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</si>
  <si>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</si>
  <si>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</si>
  <si>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</si>
  <si>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</si>
  <si>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</si>
  <si>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</si>
  <si>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</si>
  <si>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</si>
  <si>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</si>
  <si>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</si>
  <si>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</si>
  <si>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</si>
  <si>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</si>
  <si>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</si>
  <si>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</si>
  <si>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</si>
  <si>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</si>
  <si>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</si>
  <si>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</si>
  <si>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</si>
  <si>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</si>
  <si>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</si>
  <si>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</si>
  <si>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</si>
  <si>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</si>
  <si>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</si>
  <si>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</si>
  <si>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</si>
  <si>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</si>
  <si>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</si>
  <si>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</si>
  <si>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</si>
  <si>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</si>
  <si>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</si>
  <si>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</si>
  <si>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</si>
  <si>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</si>
  <si>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</si>
  <si>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</si>
  <si>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</si>
  <si>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</si>
  <si>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</si>
  <si>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</si>
  <si>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</si>
  <si>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</si>
  <si>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</si>
  <si>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</si>
  <si>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</si>
  <si>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</si>
  <si>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</si>
  <si>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</si>
  <si>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</si>
  <si>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</si>
  <si>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</si>
  <si>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</si>
  <si>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</si>
  <si>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</si>
  <si>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</si>
  <si>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</si>
  <si>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</si>
  <si>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</si>
  <si>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</si>
  <si>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</si>
  <si>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</si>
  <si>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</si>
  <si>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</si>
  <si>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</si>
  <si>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</si>
  <si>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</si>
  <si>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</si>
  <si>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</si>
  <si>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</si>
  <si>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</si>
  <si>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</si>
  <si>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</si>
  <si>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</si>
  <si>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</si>
  <si>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</si>
  <si>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</si>
  <si>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</si>
  <si>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</si>
  <si>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</si>
  <si>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</si>
  <si>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</si>
  <si>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</si>
  <si>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</si>
  <si>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</si>
  <si>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</si>
  <si>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</si>
  <si>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</si>
  <si>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</si>
  <si>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</si>
  <si>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</si>
  <si>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</si>
  <si>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</si>
  <si>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</si>
  <si>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</si>
  <si>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</si>
  <si>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</si>
  <si>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</si>
  <si>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</si>
  <si>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</si>
  <si>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</si>
  <si>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</si>
  <si>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</si>
  <si>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</si>
  <si>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</si>
  <si>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</si>
  <si>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</si>
  <si>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</si>
  <si>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</si>
  <si>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</si>
  <si>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</si>
  <si>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</si>
  <si>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</si>
  <si>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</si>
  <si>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</si>
  <si>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</si>
  <si>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</si>
  <si>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</si>
  <si>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</si>
  <si>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</si>
  <si>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</si>
  <si>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</si>
  <si>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</si>
  <si>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</si>
  <si>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</si>
  <si>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</si>
  <si>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</si>
  <si>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</si>
  <si>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</si>
  <si>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</si>
  <si>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</si>
  <si>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</si>
  <si>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</si>
  <si>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</si>
  <si>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</si>
  <si>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</si>
  <si>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</si>
  <si>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</si>
  <si>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</si>
  <si>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</si>
  <si>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</si>
  <si>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</si>
  <si>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</si>
  <si>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</si>
  <si>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</si>
  <si>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</si>
  <si>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</si>
  <si>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</si>
  <si>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</si>
  <si>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</si>
  <si>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</si>
  <si>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</si>
  <si>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</si>
  <si>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</si>
  <si>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</si>
  <si>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</si>
  <si>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</si>
  <si>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</si>
  <si>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</si>
  <si>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</si>
  <si>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</si>
  <si>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</si>
  <si>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</si>
  <si>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</si>
  <si>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</si>
  <si>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</si>
  <si>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</si>
  <si>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</si>
  <si>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</si>
  <si>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</si>
  <si>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</si>
  <si>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</si>
  <si>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</si>
  <si>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</si>
  <si>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</si>
  <si>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</si>
  <si>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</si>
  <si>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</si>
  <si>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</si>
  <si>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</si>
  <si>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</si>
  <si>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</si>
  <si>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</si>
  <si>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</si>
  <si>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</si>
  <si>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</si>
  <si>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</si>
  <si>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</si>
  <si>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</si>
  <si>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</si>
  <si>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</si>
  <si>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</si>
  <si>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</si>
  <si>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</si>
  <si>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</si>
  <si>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</si>
  <si>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</si>
  <si>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</si>
  <si>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</si>
  <si>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</si>
  <si>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</si>
  <si>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</si>
  <si>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</si>
  <si>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</si>
  <si>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</si>
  <si>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</si>
  <si>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</si>
  <si>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</si>
  <si>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</si>
  <si>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</si>
  <si>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</si>
  <si>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</si>
  <si>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</si>
  <si>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</si>
  <si>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</si>
  <si>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</si>
  <si>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</si>
  <si>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</si>
  <si>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</si>
  <si>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</si>
  <si>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</si>
  <si>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</si>
  <si>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</si>
  <si>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</si>
  <si>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</si>
  <si>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</si>
  <si>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</si>
  <si>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</si>
  <si>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</si>
  <si>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</si>
  <si>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</si>
  <si>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</si>
  <si>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</si>
  <si>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</si>
  <si>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</si>
  <si>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</si>
  <si>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</si>
  <si>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</si>
  <si>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</si>
  <si>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</si>
  <si>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</si>
  <si>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</si>
  <si>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</si>
  <si>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</si>
  <si>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</si>
  <si>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</si>
  <si>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</si>
  <si>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</si>
  <si>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</si>
  <si>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</si>
  <si>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</si>
  <si>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</si>
  <si>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</si>
  <si>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</si>
  <si>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</si>
  <si>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</si>
  <si>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</si>
  <si>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</si>
  <si>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</si>
  <si>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</si>
  <si>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</si>
  <si>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</si>
  <si>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</si>
  <si>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</si>
  <si>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</si>
  <si>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</si>
  <si>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</si>
  <si>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</si>
  <si>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</si>
  <si>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</si>
  <si>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</si>
  <si>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</si>
  <si>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</si>
  <si>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</si>
  <si>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</si>
  <si>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</si>
  <si>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</si>
  <si>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</si>
  <si>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</si>
  <si>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</si>
  <si>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</si>
  <si>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</si>
  <si>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</si>
  <si>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</si>
  <si>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</si>
  <si>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</si>
  <si>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</si>
  <si>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</si>
  <si>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</si>
  <si>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</si>
  <si>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</si>
  <si>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</si>
  <si>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</si>
  <si>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</si>
  <si>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</si>
  <si>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</si>
  <si>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</si>
  <si>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</si>
  <si>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</si>
  <si>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</si>
  <si>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</si>
  <si>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</si>
  <si>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</si>
  <si>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</si>
  <si>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</si>
  <si>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</si>
  <si>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</si>
  <si>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</si>
  <si>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</si>
  <si>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</si>
  <si>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</si>
  <si>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</si>
  <si>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</si>
  <si>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</si>
  <si>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</si>
  <si>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</si>
  <si>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</si>
  <si>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</si>
  <si>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</si>
  <si>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</si>
  <si>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</si>
  <si>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</si>
  <si>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</si>
  <si>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</si>
  <si>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</si>
  <si>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</si>
  <si>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</si>
  <si>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</si>
  <si>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</si>
  <si>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</si>
  <si>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</si>
  <si>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</si>
  <si>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</si>
  <si>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</si>
  <si>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</si>
  <si>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</si>
  <si>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</si>
  <si>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</si>
  <si>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</si>
  <si>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</si>
  <si>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</si>
  <si>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</si>
  <si>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</si>
  <si>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</si>
  <si>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</si>
  <si>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</si>
  <si>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</si>
  <si>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</si>
  <si>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</si>
  <si>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</si>
  <si>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</si>
  <si>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</si>
  <si>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</si>
  <si>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</si>
  <si>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</si>
  <si>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</si>
  <si>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</si>
  <si>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</si>
  <si>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</si>
  <si>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</si>
  <si>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</si>
  <si>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</si>
  <si>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</si>
  <si>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</si>
  <si>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</si>
  <si>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</si>
  <si>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</si>
  <si>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</si>
  <si>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</si>
  <si>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</si>
  <si>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</si>
  <si>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</si>
  <si>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</si>
  <si>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</si>
  <si>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</si>
  <si>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</si>
  <si>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</si>
  <si>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</si>
  <si>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</si>
  <si>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</si>
  <si>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</si>
  <si>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</si>
  <si>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</si>
  <si>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</si>
  <si>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</si>
  <si>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</si>
  <si>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</si>
  <si>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</si>
  <si>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</si>
  <si>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</si>
  <si>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</si>
  <si>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</si>
  <si>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</si>
  <si>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</si>
  <si>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</si>
  <si>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</si>
  <si>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</si>
  <si>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</si>
  <si>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</si>
  <si>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</si>
  <si>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</si>
  <si>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</si>
  <si>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</si>
  <si>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</si>
  <si>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</si>
  <si>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</si>
  <si>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</si>
  <si>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</si>
  <si>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</si>
  <si>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</si>
  <si>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</si>
  <si>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</si>
  <si>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</si>
  <si>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</si>
  <si>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</si>
  <si>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</si>
  <si>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</si>
  <si>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</si>
  <si>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</si>
  <si>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</si>
  <si>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</si>
  <si>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</si>
  <si>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</si>
  <si>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</si>
  <si>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</si>
  <si>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</si>
  <si>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</si>
  <si>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</si>
  <si>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</si>
  <si>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</si>
  <si>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</si>
  <si>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</si>
  <si>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</si>
  <si>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</si>
  <si>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</si>
  <si>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</si>
  <si>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</si>
  <si>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</si>
  <si>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</si>
  <si>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</si>
  <si>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</si>
  <si>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</si>
  <si>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</si>
  <si>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</si>
  <si>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</si>
  <si>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</si>
  <si>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</si>
  <si>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</si>
  <si>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</si>
  <si>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</si>
  <si>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</si>
  <si>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</si>
  <si>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</si>
  <si>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</si>
  <si>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</si>
  <si>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</si>
  <si>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</si>
  <si>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</si>
  <si>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</si>
  <si>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</si>
  <si>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</si>
  <si>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</si>
  <si>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</si>
  <si>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</si>
  <si>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</si>
  <si>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</si>
  <si>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</si>
  <si>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</si>
  <si>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</si>
  <si>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</si>
  <si>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</si>
  <si>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</si>
  <si>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</si>
  <si>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</si>
  <si>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</si>
  <si>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</si>
  <si>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</si>
  <si>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</si>
  <si>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</si>
  <si>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</si>
  <si>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</si>
  <si>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</si>
  <si>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</si>
  <si>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</si>
  <si>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</si>
  <si>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</si>
  <si>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</si>
  <si>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</si>
  <si>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</si>
  <si>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</si>
  <si>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</si>
  <si>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</si>
  <si>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</si>
  <si>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</si>
  <si>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</si>
  <si>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</si>
  <si>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</si>
  <si>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</si>
  <si>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</si>
  <si>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</si>
  <si>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</si>
  <si>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</si>
  <si>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</si>
  <si>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</si>
  <si>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</si>
  <si>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</si>
  <si>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</si>
  <si>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</si>
  <si>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</si>
  <si>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</si>
  <si>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</si>
  <si>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</si>
  <si>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</si>
  <si>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</si>
  <si>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</si>
  <si>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</si>
  <si>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</si>
  <si>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</si>
  <si>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</si>
  <si>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</si>
  <si>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</si>
  <si>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</si>
  <si>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</si>
  <si>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</si>
  <si>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</si>
  <si>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</si>
  <si>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</si>
  <si>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</si>
  <si>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</si>
  <si>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</si>
  <si>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</si>
  <si>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</si>
  <si>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</si>
  <si>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</si>
  <si>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</si>
  <si>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</si>
  <si>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</si>
  <si>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</si>
  <si>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</si>
  <si>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</si>
  <si>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</si>
  <si>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</si>
  <si>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</si>
  <si>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</si>
  <si>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</si>
  <si>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</si>
  <si>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</si>
  <si>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</si>
  <si>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</si>
  <si>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</si>
  <si>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</si>
  <si>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</si>
  <si>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</si>
  <si>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</si>
  <si>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</si>
  <si>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</si>
  <si>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</si>
  <si>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</si>
  <si>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</si>
  <si>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</si>
  <si>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</si>
  <si>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</si>
  <si>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</si>
  <si>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</si>
  <si>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</si>
  <si>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</si>
  <si>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</si>
  <si>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</si>
  <si>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</si>
  <si>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</si>
  <si>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</si>
  <si>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</si>
  <si>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</si>
  <si>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</si>
  <si>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</si>
  <si>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</si>
  <si>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</si>
  <si>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</si>
  <si>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</si>
  <si>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</si>
  <si>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</si>
  <si>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</si>
  <si>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</si>
  <si>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</si>
  <si>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</si>
  <si>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</si>
  <si>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</si>
  <si>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</si>
  <si>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</si>
  <si>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</si>
  <si>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</si>
  <si>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</si>
  <si>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</si>
  <si>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</si>
  <si>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</si>
  <si>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</si>
  <si>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</si>
  <si>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</si>
  <si>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</si>
  <si>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</si>
  <si>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</si>
  <si>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</si>
  <si>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</si>
  <si>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</si>
  <si>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</si>
  <si>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</si>
  <si>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</si>
  <si>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</si>
  <si>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</si>
  <si>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</si>
  <si>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</si>
  <si>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</si>
  <si>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</si>
  <si>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</si>
  <si>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</si>
  <si>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</si>
  <si>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</si>
  <si>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</si>
  <si>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</si>
  <si>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</si>
  <si>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</si>
  <si>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</si>
  <si>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</si>
  <si>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</si>
  <si>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</si>
  <si>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</si>
  <si>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</si>
  <si>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</si>
  <si>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</si>
  <si>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</si>
  <si>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</si>
  <si>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</si>
  <si>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</si>
  <si>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</si>
  <si>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</si>
  <si>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</si>
  <si>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</si>
  <si>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</si>
  <si>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</si>
  <si>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</si>
  <si>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</si>
  <si>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</si>
  <si>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</si>
  <si>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</si>
  <si>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</si>
  <si>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</si>
  <si>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</si>
  <si>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</si>
  <si>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</si>
  <si>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</si>
  <si>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</si>
  <si>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</si>
  <si>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</si>
  <si>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</si>
  <si>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</si>
  <si>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</si>
  <si>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</si>
  <si>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</si>
  <si>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</si>
  <si>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</si>
  <si>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</si>
  <si>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</si>
  <si>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</si>
  <si>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</si>
  <si>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</si>
  <si>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</si>
  <si>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</si>
  <si>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</si>
  <si>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</si>
  <si>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</si>
  <si>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</si>
  <si>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</si>
  <si>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</si>
  <si>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</si>
  <si>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</si>
  <si>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</si>
  <si>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</si>
  <si>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</si>
  <si>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</si>
  <si>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</si>
  <si>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</si>
  <si>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</si>
  <si>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</si>
  <si>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</si>
  <si>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</si>
  <si>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</si>
  <si>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</si>
  <si>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</si>
  <si>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</si>
  <si>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</si>
  <si>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</si>
  <si>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</si>
  <si>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</si>
  <si>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</si>
  <si>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</si>
  <si>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</si>
  <si>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</si>
  <si>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</si>
  <si>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</si>
  <si>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</si>
  <si>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</si>
  <si>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</si>
  <si>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</si>
  <si>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</si>
  <si>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</si>
  <si>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</si>
  <si>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</si>
  <si>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</si>
  <si>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</si>
  <si>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</si>
  <si>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</si>
  <si>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</si>
  <si>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</si>
  <si>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</si>
  <si>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</si>
  <si>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</si>
  <si>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</si>
  <si>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</si>
  <si>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</si>
  <si>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</si>
  <si>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</si>
  <si>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</si>
  <si>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</si>
  <si>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</si>
  <si>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</si>
  <si>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</si>
  <si>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</si>
  <si>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</si>
  <si>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</si>
  <si>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</si>
  <si>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</si>
  <si>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</si>
  <si>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</si>
  <si>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</si>
  <si>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</si>
  <si>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</si>
  <si>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</si>
  <si>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</si>
  <si>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</si>
  <si>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</si>
  <si>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</si>
  <si>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</si>
  <si>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</si>
  <si>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</si>
  <si>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</si>
  <si>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</si>
  <si>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</si>
  <si>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</si>
  <si>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</si>
  <si>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</si>
  <si>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</si>
  <si>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</si>
  <si>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</si>
  <si>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</si>
  <si>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</si>
  <si>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</si>
  <si>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</si>
  <si>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</si>
  <si>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</si>
  <si>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</si>
  <si>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</si>
  <si>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</si>
  <si>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</si>
  <si>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</si>
  <si>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</si>
  <si>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</si>
  <si>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</si>
  <si>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</si>
  <si>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</si>
  <si>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</si>
  <si>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</si>
  <si>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</si>
  <si>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</si>
  <si>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</si>
  <si>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</si>
  <si>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</si>
  <si>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</si>
  <si>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</si>
  <si>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</si>
  <si>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</si>
  <si>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</si>
  <si>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</si>
  <si>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</si>
  <si>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</si>
  <si>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</si>
  <si>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</si>
  <si>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</si>
  <si>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</si>
  <si>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</si>
  <si>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</si>
  <si>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</si>
  <si>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</si>
  <si>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</si>
  <si>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</si>
  <si>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</si>
  <si>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</si>
  <si>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</si>
  <si>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</si>
  <si>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</si>
  <si>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</si>
  <si>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</si>
  <si>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</si>
  <si>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</si>
  <si>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</si>
  <si>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</si>
  <si>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</si>
  <si>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</si>
  <si>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</si>
  <si>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</si>
  <si>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</si>
  <si>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</si>
  <si>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</si>
  <si>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</si>
  <si>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</si>
  <si>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</si>
  <si>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</si>
  <si>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</si>
  <si>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</si>
  <si>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</si>
  <si>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</si>
  <si>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</si>
  <si>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</si>
  <si>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</si>
  <si>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</si>
  <si>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</si>
  <si>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</si>
  <si>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</si>
  <si>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</si>
  <si>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</si>
  <si>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</si>
  <si>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</si>
  <si>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</si>
  <si>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</si>
  <si>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</si>
  <si>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</si>
  <si>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</si>
  <si>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</si>
  <si>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</si>
  <si>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</si>
  <si>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</si>
  <si>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</si>
  <si>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</si>
  <si>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</si>
  <si>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</si>
  <si>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</si>
  <si>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</si>
  <si>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</si>
  <si>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</si>
  <si>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</si>
  <si>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</si>
  <si>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</si>
  <si>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</si>
  <si>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</si>
  <si>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</si>
  <si>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</si>
  <si>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</si>
  <si>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</si>
  <si>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</si>
  <si>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</si>
  <si>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</si>
  <si>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</si>
  <si>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</si>
  <si>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</si>
  <si>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</si>
  <si>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</si>
  <si>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</si>
  <si>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</si>
  <si>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</si>
  <si>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</si>
  <si>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</si>
  <si>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</si>
  <si>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</si>
  <si>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</si>
  <si>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</si>
  <si>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</si>
  <si>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</si>
  <si>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</si>
  <si>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</si>
  <si>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</si>
  <si>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</si>
  <si>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</si>
  <si>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</si>
  <si>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</si>
  <si>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</si>
  <si>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</si>
  <si>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</si>
  <si>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</si>
  <si>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</si>
  <si>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</si>
  <si>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</si>
  <si>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</si>
  <si>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</si>
  <si>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</si>
  <si>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</si>
  <si>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</si>
  <si>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</si>
  <si>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</si>
  <si>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</si>
  <si>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</si>
  <si>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</si>
  <si>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</si>
  <si>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</si>
  <si>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</si>
  <si>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</si>
  <si>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</si>
  <si>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</si>
  <si>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</si>
  <si>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</si>
  <si>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</si>
  <si>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</si>
  <si>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</si>
  <si>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</si>
  <si>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</si>
  <si>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</si>
  <si>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</si>
  <si>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</si>
  <si>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</si>
  <si>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</si>
  <si>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</si>
  <si>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</si>
  <si>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</si>
  <si>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</si>
  <si>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</si>
  <si>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</si>
  <si>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</si>
  <si>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</si>
  <si>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</si>
  <si>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</si>
  <si>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</si>
  <si>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</si>
  <si>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</si>
  <si>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</si>
  <si>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</si>
  <si>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</si>
  <si>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</si>
  <si>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</si>
  <si>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</si>
  <si>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</si>
  <si>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</si>
  <si>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</si>
  <si>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</si>
  <si>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</si>
  <si>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</si>
  <si>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</si>
  <si>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</si>
  <si>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</si>
  <si>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</si>
  <si>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</si>
  <si>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</si>
  <si>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</si>
  <si>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</si>
  <si>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</si>
  <si>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</si>
  <si>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</si>
  <si>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</si>
  <si>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</si>
  <si>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</si>
  <si>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</si>
  <si>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</si>
  <si>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</si>
  <si>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</si>
  <si>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</si>
  <si>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</si>
  <si>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</si>
  <si>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</si>
  <si>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</si>
  <si>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</si>
  <si>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</si>
  <si>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</si>
  <si>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</si>
  <si>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</si>
  <si>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</si>
  <si>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</si>
  <si>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</si>
  <si>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</si>
  <si>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</si>
  <si>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</si>
  <si>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Backers</t>
  </si>
  <si>
    <t>Successful</t>
  </si>
  <si>
    <t>Outcome</t>
  </si>
  <si>
    <t>Backers Count</t>
  </si>
  <si>
    <t>Mean</t>
  </si>
  <si>
    <t>Median</t>
  </si>
  <si>
    <t>Mode</t>
  </si>
  <si>
    <t>Minimum</t>
  </si>
  <si>
    <t>Maximum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</si>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</sst>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[Excel_Challenge_ELEE.xlsx]Pivot-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2-634A-AFE2-87022A843A26}"/>
            </c:ext>
          </c:extLst>
        </c:ser>
        <c:ser>
          <c:idx val="1"/>
          <c:order val="1"/>
          <c:tx>
            <c:strRef>
              <c:f>'Pivot-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E2-634A-AFE2-87022A843A26}"/>
            </c:ext>
          </c:extLst>
        </c:ser>
        <c:ser>
          <c:idx val="2"/>
          <c:order val="2"/>
          <c:tx>
            <c:strRef>
              <c:f>'Pivot-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4E2-634A-AFE2-87022A843A26}"/>
            </c:ext>
          </c:extLst>
        </c:ser>
        <c:ser>
          <c:idx val="3"/>
          <c:order val="3"/>
          <c:tx>
            <c:strRef>
              <c:f>'Pivot-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4E2-634A-AFE2-87022A84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28352"/>
        <c:axId val="410130032"/>
      </c:barChart>
      <c:catAx>
        <c:axId val="4101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30032"/>
        <c:crosses val="autoZero"/>
        <c:auto val="1"/>
        <c:lblAlgn val="ctr"/>
        <c:lblOffset val="100"/>
        <c:noMultiLvlLbl val="0"/>
      </c:catAx>
      <c:valAx>
        <c:axId val="4101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[Excel_Challenge_ELEE.xlsx]Pivot- 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0-6144-BADD-A611478C5B86}"/>
            </c:ext>
          </c:extLst>
        </c:ser>
        <c:ser>
          <c:idx val="1"/>
          <c:order val="1"/>
          <c:tx>
            <c:strRef>
              <c:f>'Pivot-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0-6144-BADD-A611478C5B86}"/>
            </c:ext>
          </c:extLst>
        </c:ser>
        <c:ser>
          <c:idx val="2"/>
          <c:order val="2"/>
          <c:tx>
            <c:strRef>
              <c:f>'Pivot-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0-6144-BADD-A611478C5B86}"/>
            </c:ext>
          </c:extLst>
        </c:ser>
        <c:ser>
          <c:idx val="3"/>
          <c:order val="3"/>
          <c:tx>
            <c:strRef>
              <c:f>'Pivot-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0-6144-BADD-A611478C5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052768"/>
        <c:axId val="371320160"/>
      </c:barChart>
      <c:catAx>
        <c:axId val="4120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20160"/>
        <c:crosses val="autoZero"/>
        <c:auto val="1"/>
        <c:lblAlgn val="ctr"/>
        <c:lblOffset val="100"/>
        <c:noMultiLvlLbl val="0"/>
      </c:catAx>
      <c:valAx>
        <c:axId val="3713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0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[Excel_Challenge_ELEE.xlsx]Launch Date 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9-0D47-AD94-EBD42FFD203A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9-0D47-AD94-EBD42FFD203A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69-0D47-AD94-EBD42FFD203A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69-0D47-AD94-EBD42FFD2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82800"/>
        <c:axId val="573341920"/>
      </c:lineChart>
      <c:catAx>
        <c:axId val="4554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41920"/>
        <c:crosses val="autoZero"/>
        <c:auto val="1"/>
        <c:lblAlgn val="ctr"/>
        <c:lblOffset val="100"/>
        <c:noMultiLvlLbl val="0"/>
      </c:catAx>
      <c:valAx>
        <c:axId val="5733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E-2D4B-81D7-A02749573D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E-2D4B-81D7-A02749573D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E-2D4B-81D7-A0274957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735552"/>
        <c:axId val="523738608"/>
      </c:lineChart>
      <c:catAx>
        <c:axId val="5237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38608"/>
        <c:crosses val="autoZero"/>
        <c:auto val="1"/>
        <c:lblAlgn val="ctr"/>
        <c:lblOffset val="100"/>
        <c:noMultiLvlLbl val="0"/>
      </c:catAx>
      <c:valAx>
        <c:axId val="5237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127000</xdr:rowOff>
    </xdr:from>
    <xdr:to>
      <xdr:col>18</xdr:col>
      <xdr:colOff>25400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680FE-3DCB-DE49-9F38-66959B1A5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50800</xdr:rowOff>
    </xdr:from>
    <xdr:to>
      <xdr:col>20</xdr:col>
      <xdr:colOff>673100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358C8-1C95-B74E-9633-790ABDD82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95250</xdr:rowOff>
    </xdr:from>
    <xdr:to>
      <xdr:col>17</xdr:col>
      <xdr:colOff>165100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7156B-7651-1B40-8DCD-077333AC7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190500</xdr:rowOff>
    </xdr:from>
    <xdr:to>
      <xdr:col>20</xdr:col>
      <xdr:colOff>241300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DD626-1100-E34F-BE14-025B6D916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7.534534375001" createdVersion="6" refreshedVersion="6" minRefreshableVersion="3" recordCount="4114" xr:uid="{B8CA163B-6045-364A-A55A-AA86F052D52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7.549423842589" createdVersion="6" refreshedVersion="6" minRefreshableVersion="3" recordCount="4114" xr:uid="{9FCD1EA5-7222-E84A-8324-513623C5FE0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1712D-D4D1-1640-9335-7A4384EBBF6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AE292-529F-AA4F-9357-1D012F72216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C66EF-E137-D040-B379-83E06555B34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4105" zoomScaleNormal="10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6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 s="6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ROUND(((E3/D3)*100),0)</f>
        <v>143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ROUND(((E67/D67)*100),0)</f>
        <v>108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ROUND(((E131/D131)*100),0)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ROUND(((E195/D195)*100),0)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ROUND(((E259/D259)*100),0)</f>
        <v>107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ROUND(((E323/D323)*100),0)</f>
        <v>103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ROUND(((E387/D387)*100),0)</f>
        <v>106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ROUND(((E451/D451)*100),0)</f>
        <v>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ROUND(((E515/D515)*100),0)</f>
        <v>14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ROUND(((E579/D579)*100),0)</f>
        <v>0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ROUND(((E643/D643)*100),0)</f>
        <v>119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ROUND(((E707/D707)*100),0)</f>
        <v>1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ROUND(((E771/D771)*100),0)</f>
        <v>41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ROUND(((E835/D835)*100),0)</f>
        <v>102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ROUND(((E899/D899)*100),0)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ROUND(((E963/D963)*100),0)</f>
        <v>42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ROUND(((E1027/D1027)*100),0)</f>
        <v>110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ROUND(((E1091/D1091)*100),0)</f>
        <v>8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ROUND(((E1155/D1155)*100),0)</f>
        <v>1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ROUND(((E1219/D1219)*100),0)</f>
        <v>103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ROUND(((E1283/D1283)*100),0)</f>
        <v>111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ROUND(((E1347/D1347)*100),0)</f>
        <v>125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ROUND(((E1411/D1411)*100),0)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ROUND(((E1475/D1475)*100),0)</f>
        <v>121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ROUND(((E1539/D1539)*100),0)</f>
        <v>180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ROUND(((E1603/D1603)*100),0)</f>
        <v>108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ROUND(((E1667/D1667)*100),0)</f>
        <v>119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ROUND(((E1731/D1731)*100),0)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ROUND(((E1795/D1795)*100),0)</f>
        <v>1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ROUND(((E1859/D1859)*100),0)</f>
        <v>100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ROUND(((E1923/D1923)*100),0)</f>
        <v>137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ROUND(((E1987/D1987)*100),0)</f>
        <v>3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ROUND(((E2051/D2051)*100),0)</f>
        <v>120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ROUND(((E2115/D2115)*100),0)</f>
        <v>105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ROUND(((E2179/D2179)*100),0)</f>
        <v>100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ROUND(((E2243/D2243)*100),0)</f>
        <v>806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ROUND(((E2307/D2307)*100),0)</f>
        <v>101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ROUND(((E2371/D2371)*100),0)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ROUND(((E2435/D2435)*100),0)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ROUND(((E2499/D2499)*100),0)</f>
        <v>113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ROUND(((E2563/D2563)*100),0)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ROUND(((E2627/D2627)*100),0)</f>
        <v>956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ROUND(((E2691/D2691)*100),0)</f>
        <v>0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ROUND(((E2755/D2755)*100),0)</f>
        <v>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ROUND(((E2819/D2819)*100),0)</f>
        <v>130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ROUND(((E2883/D2883)*100),0)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ROUND(((E2947/D2947)*100),0)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ROUND(((E3011/D3011)*100),0)</f>
        <v>120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ROUND(((E3075/D3075)*100),0)</f>
        <v>0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ROUND(((E3139/D3139)*100),0)</f>
        <v>3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ROUND(((E3203/D3203)*100),0)</f>
        <v>1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ROUND(((E3267/D3267)*100),0)</f>
        <v>164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ROUND(((E3331/D3331)*100),0)</f>
        <v>117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ROUND(((E3395/D3395)*100),0)</f>
        <v>106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ROUND(((E3459/D3459)*100),0)</f>
        <v>140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ROUND(((E3523/D3523)*100),0)</f>
        <v>169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ROUND(((E3587/D3587)*100),0)</f>
        <v>119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ROUND(((E3651/D3651)*100),0)</f>
        <v>104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ROUND(((E3715/D3715)*100),0)</f>
        <v>102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ROUND(((E3779/D3779)*100),0)</f>
        <v>143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ROUND(((E3843/D3843)*100),0)</f>
        <v>9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ROUND(((E3907/D3907)*100),0)</f>
        <v>12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ROUND(((E3971/D3971)*100),0)</f>
        <v>7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ROUND(((E4035/D4035)*100),0)</f>
        <v>26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ROUND(((E4099/D4099)*100),0)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E9099E09-6C87-C048-9270-77AAA0421934}"/>
  <conditionalFormatting sqref="F2:F4115">
    <cfRule type="cellIs" dxfId="13" priority="2" operator="equal">
      <formula>$F$1684</formula>
    </cfRule>
    <cfRule type="cellIs" dxfId="12" priority="3" operator="equal">
      <formula>$F$162</formula>
    </cfRule>
    <cfRule type="cellIs" dxfId="11" priority="4" operator="equal">
      <formula>$F$122</formula>
    </cfRule>
    <cfRule type="cellIs" dxfId="10" priority="5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9D237-5AB7-FA4A-8183-F7E4037668AE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8322</v>
      </c>
      <c r="B3" s="8" t="s">
        <v>8323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E4E9-B1E4-214F-AE02-492954871DAB}">
  <dimension ref="A1:F47"/>
  <sheetViews>
    <sheetView workbookViewId="0">
      <selection activeCell="V13" sqref="V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8322</v>
      </c>
      <c r="B4" s="8" t="s">
        <v>8323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8043-0748-0045-B9E0-783B77E13374}">
  <dimension ref="A1:F18"/>
  <sheetViews>
    <sheetView workbookViewId="0">
      <selection activeCell="S8" sqref="S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8310</v>
      </c>
    </row>
    <row r="2" spans="1:6" x14ac:dyDescent="0.2">
      <c r="A2" s="8" t="s">
        <v>8379</v>
      </c>
      <c r="B2" t="s">
        <v>8310</v>
      </c>
    </row>
    <row r="4" spans="1:6" x14ac:dyDescent="0.2">
      <c r="A4" s="8" t="s">
        <v>8322</v>
      </c>
      <c r="B4" s="8" t="s">
        <v>8323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A7A2-13F3-ED4D-8D3F-766E2EECC36A}">
  <dimension ref="A1:H13"/>
  <sheetViews>
    <sheetView workbookViewId="0">
      <selection activeCell="J24" sqref="J24"/>
    </sheetView>
  </sheetViews>
  <sheetFormatPr baseColWidth="10" defaultRowHeight="15" x14ac:dyDescent="0.2"/>
  <cols>
    <col min="1" max="1" width="12.33203125" bestFit="1" customWidth="1"/>
  </cols>
  <sheetData>
    <row r="1" spans="1:8" s="14" customFormat="1" ht="32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COUNTIFS(Data!$F$2:$F$4115,"=successful",Data!$D$2:$D$4115,"&gt;=1000",Data!$D$2:$D$4115,"&lt;5000")</f>
        <v>932</v>
      </c>
      <c r="C3">
        <f>COUNTIFS(Data!$F$2:$F$4115,"=failed",Data!$D$2:$D$4115,"&gt;=1000",Data!$D$2:$D$4115,"&lt;5000")</f>
        <v>420</v>
      </c>
      <c r="D3">
        <f>COUNTIFS(Data!$F$2:$F$4115,"=canceled",Data!$D$2:$D$4115,"&gt;=1000",Data!$D$2:$D$4115,"&lt;5000")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COUNTIFS(Data!$F$2:$F$4115,"=successful",Data!$D$2:$D$4115,"&gt;=5000",Data!$D$2:$D$4115,"&lt;10000")</f>
        <v>381</v>
      </c>
      <c r="C4">
        <f>COUNTIFS(Data!$F$2:$F$4115,"=failed",Data!$D$2:$D$4115,"&gt;=5000",Data!$D$2:$D$4115,"&lt;10000")</f>
        <v>283</v>
      </c>
      <c r="D4">
        <f>COUNTIFS(Data!$F$2:$F$4115,"=canceled",Data!$D$2:$D$4115,"&gt;=5000",Data!$D$2:$D$4115,"&lt;10000")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COUNTIFS(Data!$F$2:$F$4115,"=successful",Data!$D$2:$D$4115,"&gt;=10000",Data!$D$2:$D$4115,"&lt;15000")</f>
        <v>168</v>
      </c>
      <c r="C5">
        <f>COUNTIFS(Data!$F$2:$F$4115,"=failed",Data!$D$2:$D$4115,"&gt;=10000",Data!$D$2:$D$4115,"&lt;15000")</f>
        <v>144</v>
      </c>
      <c r="D5">
        <f>COUNTIFS(Data!$F$2:$F$4115,"=canceled",Data!$D$2:$D$4115,"&gt;=10000",Data!$D$2:$D$4115,"&lt;15000")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COUNTIFS(Data!$F$2:$F$4115,"=successful",Data!$D$2:$D$4115,"&gt;=15000",Data!$D$2:$D$4115,"&lt;20000")</f>
        <v>94</v>
      </c>
      <c r="C6">
        <f>COUNTIFS(Data!$F$2:$F$4115,"=failed",Data!$D$2:$D$4115,"&gt;=15000",Data!$D$2:$D$4115,"&lt;20000")</f>
        <v>90</v>
      </c>
      <c r="D6">
        <f>COUNTIFS(Data!$F$2:$F$4115,"=canceled",Data!$D$2:$D$4115,"&gt;=15000",Data!$D$2:$D$4115,"&lt;20000")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COUNTIFS(Data!$F$2:$F$4115,"=successful",Data!$D$2:$D$4115,"&gt;=20000",Data!$D$2:$D$4115,"&lt;25000")</f>
        <v>62</v>
      </c>
      <c r="C7">
        <f>COUNTIFS(Data!$F$2:$F$4115,"=failed",Data!$D$2:$D$4115,"&gt;=20000",Data!$D$2:$D$4115,"&lt;25000")</f>
        <v>72</v>
      </c>
      <c r="D7">
        <f>COUNTIFS(Data!$F$2:$F$4115,"=canceled",Data!$D$2:$D$4115,"&gt;=20000",Data!$D$2:$D$4115,"&lt;25000")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COUNTIFS(Data!$F$2:$F$4115,"=successful",Data!$D$2:$D$4115,"&gt;=25000",Data!$D$2:$D$4115,"&lt;30000")</f>
        <v>55</v>
      </c>
      <c r="C8">
        <f>COUNTIFS(Data!$F$2:$F$4115,"=failed",Data!$D$2:$D$4115,"&gt;=25000",Data!$D$2:$D$4115,"&lt;30000")</f>
        <v>64</v>
      </c>
      <c r="D8">
        <f>COUNTIFS(Data!$F$2:$F$4115,"=canceled",Data!$D$2:$D$4115,"&gt;=25000",Data!$D$2:$D$4115,"&lt;30000")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COUNTIFS(Data!$F$2:$F$4115,"=successful",Data!$D$2:$D$4115,"&gt;=30000",Data!$D$2:$D$4115,"&lt;35000")</f>
        <v>32</v>
      </c>
      <c r="C9">
        <f>COUNTIFS(Data!$F$2:$F$4115,"=failed",Data!$D$2:$D$4115,"&gt;=30000",Data!$D$2:$D$4115,"&lt;35000")</f>
        <v>37</v>
      </c>
      <c r="D9">
        <f>COUNTIFS(Data!$F$2:$F$4115,"=canceled",Data!$D$2:$D$4115,"&gt;=30000",Data!$D$2:$D$4115,"&lt;35000")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COUNTIFS(Data!$F$2:$F$4115,"=successful",Data!$D$2:$D$4115,"&gt;=35000",Data!$D$2:$D$4115,"&lt;40000")</f>
        <v>26</v>
      </c>
      <c r="C10">
        <f>COUNTIFS(Data!$F$2:$F$4115,"=failed",Data!$D$2:$D$4115,"&gt;=35000",Data!$D$2:$D$4115,"&lt;40000")</f>
        <v>22</v>
      </c>
      <c r="D10">
        <f>COUNTIFS(Data!$F$2:$F$4115,"=canceled",Data!$D$2:$D$4115,"&gt;=35000",Data!$D$2:$D$4115,"&lt;40000")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COUNTIFS(Data!$F$2:$F$4115,"=successful",Data!$D$2:$D$4115,"&gt;=40000",Data!$D$2:$D$4115,"&lt;45000")</f>
        <v>21</v>
      </c>
      <c r="C11">
        <f>COUNTIFS(Data!$F$2:$F$4115,"=failed",Data!$D$2:$D$4115,"&gt;=40000",Data!$D$2:$D$4115,"&lt;45000")</f>
        <v>16</v>
      </c>
      <c r="D11">
        <f>COUNTIFS(Data!$F$2:$F$4115,"=canceled",Data!$D$2:$D$4115,"&gt;=40000",Data!$D$2:$D$4115,"&lt;45000")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COUNTIFS(Data!$F$2:$F$4115,"=successful",Data!$D$2:$D$4115,"&gt;=45000",Data!$D$2:$D$4115,"&lt;50000")</f>
        <v>6</v>
      </c>
      <c r="C12">
        <f>COUNTIFS(Data!$F$2:$F$4115,"=failed",Data!$D$2:$D$4115,"&gt;=45000",Data!$D$2:$D$4115,"&lt;50000")</f>
        <v>11</v>
      </c>
      <c r="D12">
        <f>COUNTIFS(Data!$F$2:$F$4115,"=canceled",Data!$D$2:$D$4115,"&gt;=45000",Data!$D$2:$D$4115,"&lt;50000")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34" customHeight="1" x14ac:dyDescent="0.2">
      <c r="A13" s="13" t="s">
        <v>8399</v>
      </c>
      <c r="B13">
        <f>COUNTIFS(Data!$F$2:$F$4115,"=successful",Data!$D$2:$D$4115,"&gt;50000")</f>
        <v>55</v>
      </c>
      <c r="C13">
        <f>COUNTIFS(Data!$F$2:$F$4115,"=failed",Data!$D$2:$D$4115,"&gt;50000")</f>
        <v>198</v>
      </c>
      <c r="D13">
        <f>COUNTIFS(Data!$F$2:$F$4115,"=canceled",Data!$D$2:$D$4115,"&gt;50000")</f>
        <v>83</v>
      </c>
      <c r="E13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5E38-6C7B-644E-B983-5E706E613413}">
  <dimension ref="A1:I2186"/>
  <sheetViews>
    <sheetView tabSelected="1" workbookViewId="0">
      <selection activeCell="I21" sqref="I21"/>
    </sheetView>
  </sheetViews>
  <sheetFormatPr baseColWidth="10" defaultRowHeight="15" x14ac:dyDescent="0.2"/>
  <cols>
    <col min="7" max="7" width="15.6640625" bestFit="1" customWidth="1"/>
  </cols>
  <sheetData>
    <row r="1" spans="1:9" s="12" customFormat="1" x14ac:dyDescent="0.2">
      <c r="A1" s="12" t="s">
        <v>8402</v>
      </c>
      <c r="B1" s="12" t="s">
        <v>8403</v>
      </c>
      <c r="D1" s="12" t="s">
        <v>8402</v>
      </c>
      <c r="E1" s="12" t="s">
        <v>8403</v>
      </c>
      <c r="G1" s="12" t="s">
        <v>8400</v>
      </c>
      <c r="H1" s="12" t="s">
        <v>8401</v>
      </c>
      <c r="I1" s="12" t="s">
        <v>8411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8404</v>
      </c>
      <c r="H2">
        <f>ROUND(AVERAGE(B2:B2186),0)</f>
        <v>194</v>
      </c>
      <c r="I2">
        <f>ROUND(AVERAGE(E2:E1531),0)</f>
        <v>18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8405</v>
      </c>
      <c r="H3">
        <f>MEDIAN(B2:B2186)</f>
        <v>62</v>
      </c>
      <c r="I3">
        <f>MEDIAN(E2:E1531)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8406</v>
      </c>
      <c r="H4">
        <f>MODE(B2:B2186)</f>
        <v>27</v>
      </c>
      <c r="I4">
        <f>MODE(E2:E1531)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8407</v>
      </c>
      <c r="H5">
        <f>MIN(B2:B2186)</f>
        <v>1</v>
      </c>
      <c r="I5">
        <f>MIN(E2:E1531)</f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8408</v>
      </c>
      <c r="H6">
        <f>MAX(B2:B2186)</f>
        <v>26457</v>
      </c>
      <c r="I6">
        <f>MAX(E2:E1531)</f>
        <v>1293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VAR(B2:B2186)</f>
        <v>713167.37912800396</v>
      </c>
      <c r="I7">
        <f>VAR(E2:E1531)</f>
        <v>3775.6894394644714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8410</v>
      </c>
      <c r="H8">
        <f>STDEV(B2:B2186)</f>
        <v>844.49237955591047</v>
      </c>
      <c r="I8">
        <f>STDEV(E2:E1531)</f>
        <v>61.446638959868842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ellIs" dxfId="9" priority="2" operator="equal">
      <formula>"successful"</formula>
    </cfRule>
    <cfRule type="cellIs" dxfId="8" priority="7" operator="equal">
      <formula>$F$1684</formula>
    </cfRule>
    <cfRule type="cellIs" dxfId="7" priority="8" operator="equal">
      <formula>$F$162</formula>
    </cfRule>
    <cfRule type="cellIs" dxfId="6" priority="9" operator="equal">
      <formula>$F$122</formula>
    </cfRule>
    <cfRule type="cellIs" dxfId="5" priority="10" operator="equal">
      <formula>$F$2</formula>
    </cfRule>
  </conditionalFormatting>
  <conditionalFormatting sqref="D2:D1531">
    <cfRule type="cellIs" dxfId="4" priority="1" operator="equal">
      <formula>"failed"</formula>
    </cfRule>
    <cfRule type="cellIs" dxfId="3" priority="3" operator="equal">
      <formula>$F$1684</formula>
    </cfRule>
    <cfRule type="cellIs" dxfId="2" priority="4" operator="equal">
      <formula>$F$162</formula>
    </cfRule>
    <cfRule type="cellIs" dxfId="1" priority="5" operator="equal">
      <formula>$F$122</formula>
    </cfRule>
    <cfRule type="cellIs" dxfId="0" priority="6" operator="equal">
      <formula>$F$2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Pivot- Category</vt:lpstr>
      <vt:lpstr>Pivot- Subcategory</vt:lpstr>
      <vt:lpstr>Launch Date 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2020-06-19T17:00:43Z</dcterms:modified>
</cp:coreProperties>
</file>