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/Users/erinlukow/Desktop/Portfolio/"/>
    </mc:Choice>
  </mc:AlternateContent>
  <xr:revisionPtr revIDLastSave="0" documentId="13_ncr:1_{5FA8883A-A048-8649-8ECB-D41BEF5E85C4}" xr6:coauthVersionLast="47" xr6:coauthVersionMax="47" xr10:uidLastSave="{00000000-0000-0000-0000-000000000000}"/>
  <bookViews>
    <workbookView xWindow="-7700" yWindow="-28320" windowWidth="51200" windowHeight="28320" activeTab="3" xr2:uid="{00000000-000D-0000-FFFF-FFFF00000000}"/>
  </bookViews>
  <sheets>
    <sheet name="Overview" sheetId="17" r:id="rId1"/>
    <sheet name="Sessions (2)" sheetId="20" state="hidden" r:id="rId2"/>
    <sheet name="Sessions" sheetId="19" r:id="rId3"/>
    <sheet name="Session Log" sheetId="2" r:id="rId4"/>
    <sheet name="Utterance List" sheetId="12" r:id="rId5"/>
    <sheet name="Kennel Link Mapping" sheetId="22" r:id="rId6"/>
  </sheets>
  <definedNames>
    <definedName name="_xlnm._FilterDatabase" localSheetId="3" hidden="1">'Session Log'!$W$1:$W$324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W30" i="2" l="1"/>
  <c r="W31" i="2"/>
  <c r="W32" i="2"/>
  <c r="W33" i="2"/>
  <c r="W34" i="2"/>
  <c r="W35" i="2"/>
  <c r="W36" i="2"/>
  <c r="W37" i="2"/>
  <c r="W38" i="2"/>
  <c r="W39" i="2"/>
  <c r="W40" i="2"/>
  <c r="W4" i="2"/>
  <c r="W5" i="2"/>
  <c r="W6" i="2"/>
  <c r="W7" i="2"/>
  <c r="W8" i="2"/>
  <c r="W9" i="2"/>
  <c r="W10" i="2"/>
  <c r="W11" i="2"/>
  <c r="W12" i="2"/>
  <c r="W13" i="2"/>
  <c r="W14" i="2"/>
  <c r="W15" i="2"/>
  <c r="W16" i="2"/>
  <c r="W17" i="2"/>
  <c r="W18" i="2"/>
  <c r="W19" i="2"/>
  <c r="W20" i="2"/>
  <c r="W21" i="2"/>
  <c r="W22" i="2"/>
  <c r="W23" i="2"/>
  <c r="W24" i="2"/>
  <c r="W25" i="2"/>
  <c r="W26" i="2"/>
  <c r="W27" i="2"/>
  <c r="W28" i="2"/>
  <c r="W29" i="2"/>
  <c r="W3" i="2"/>
  <c r="C5" i="17"/>
  <c r="W41" i="2"/>
  <c r="W42" i="2"/>
  <c r="W43" i="2"/>
  <c r="W44" i="2"/>
  <c r="W45" i="2"/>
  <c r="W46" i="2"/>
  <c r="W47" i="2"/>
  <c r="W48" i="2"/>
  <c r="W49" i="2"/>
  <c r="W50" i="2"/>
  <c r="W51" i="2"/>
  <c r="W52" i="2"/>
  <c r="W53" i="2"/>
  <c r="W54" i="2"/>
  <c r="W55" i="2"/>
  <c r="W56" i="2"/>
  <c r="W57" i="2"/>
  <c r="W58" i="2"/>
  <c r="S4" i="2" a="1"/>
  <c r="S4" i="2" s="1"/>
  <c r="S5" i="2" a="1"/>
  <c r="S5" i="2" s="1"/>
  <c r="S6" i="2" a="1"/>
  <c r="S6" i="2" s="1"/>
  <c r="S7" i="2" a="1"/>
  <c r="S7" i="2" s="1"/>
  <c r="S8" i="2" a="1"/>
  <c r="S8" i="2" s="1"/>
  <c r="S10" i="2" a="1"/>
  <c r="S10" i="2" s="1"/>
  <c r="S11" i="2" a="1"/>
  <c r="S11" i="2" s="1"/>
  <c r="S12" i="2" a="1"/>
  <c r="S12" i="2" s="1"/>
  <c r="S13" i="2" a="1"/>
  <c r="S13" i="2" s="1"/>
  <c r="S14" i="2" a="1"/>
  <c r="S14" i="2" s="1"/>
  <c r="S15" i="2" a="1"/>
  <c r="S15" i="2" s="1"/>
  <c r="S16" i="2" a="1"/>
  <c r="S16" i="2" s="1"/>
  <c r="S17" i="2" a="1"/>
  <c r="S17" i="2" s="1"/>
  <c r="S18" i="2" a="1"/>
  <c r="S18" i="2" s="1"/>
  <c r="S20" i="2" a="1"/>
  <c r="S20" i="2" s="1"/>
  <c r="S21" i="2" a="1"/>
  <c r="S21" i="2" s="1"/>
  <c r="S22" i="2" a="1"/>
  <c r="S22" i="2" s="1"/>
  <c r="S23" i="2" a="1"/>
  <c r="S23" i="2" s="1"/>
  <c r="S24" i="2" a="1"/>
  <c r="S24" i="2" s="1"/>
  <c r="S25" i="2" a="1"/>
  <c r="S25" i="2" s="1"/>
  <c r="S26" i="2" a="1"/>
  <c r="S26" i="2" s="1"/>
  <c r="S27" i="2" a="1"/>
  <c r="S27" i="2" s="1"/>
  <c r="S28" i="2" a="1"/>
  <c r="S28" i="2" s="1"/>
  <c r="S30" i="2" a="1"/>
  <c r="S30" i="2" s="1"/>
  <c r="S31" i="2" a="1"/>
  <c r="S31" i="2" s="1"/>
  <c r="S32" i="2" a="1"/>
  <c r="S32" i="2" s="1"/>
  <c r="S34" i="2" a="1"/>
  <c r="S34" i="2" s="1"/>
  <c r="S35" i="2" a="1"/>
  <c r="S35" i="2" s="1"/>
  <c r="S36" i="2" a="1"/>
  <c r="S36" i="2" s="1"/>
  <c r="S37" i="2" a="1"/>
  <c r="S37" i="2" s="1"/>
  <c r="S38" i="2" a="1"/>
  <c r="S38" i="2" s="1"/>
  <c r="S39" i="2" a="1"/>
  <c r="S39" i="2" s="1"/>
  <c r="S40" i="2" a="1"/>
  <c r="S40" i="2" s="1"/>
  <c r="S41" i="2" a="1"/>
  <c r="S41" i="2" s="1"/>
  <c r="S42" i="2" a="1"/>
  <c r="S42" i="2" s="1"/>
  <c r="S43" i="2" a="1"/>
  <c r="S43" i="2" s="1"/>
  <c r="S44" i="2" a="1"/>
  <c r="S44" i="2" s="1"/>
  <c r="S45" i="2" a="1"/>
  <c r="S45" i="2" s="1"/>
  <c r="S46" i="2" a="1"/>
  <c r="S46" i="2" s="1"/>
  <c r="S47" i="2" a="1"/>
  <c r="S47" i="2" s="1"/>
  <c r="S48" i="2" a="1"/>
  <c r="S48" i="2" s="1"/>
  <c r="S49" i="2" a="1"/>
  <c r="S49" i="2" s="1"/>
  <c r="S50" i="2" a="1"/>
  <c r="S50" i="2" s="1"/>
  <c r="S51" i="2" a="1"/>
  <c r="S51" i="2" s="1"/>
  <c r="S52" i="2" a="1"/>
  <c r="S52" i="2" s="1"/>
  <c r="S53" i="2" a="1"/>
  <c r="S53" i="2" s="1"/>
  <c r="S54" i="2" a="1"/>
  <c r="S54" i="2" s="1"/>
  <c r="S55" i="2" a="1"/>
  <c r="S55" i="2" s="1"/>
  <c r="S56" i="2" a="1"/>
  <c r="S56" i="2" s="1"/>
  <c r="S57" i="2" a="1"/>
  <c r="S57" i="2" s="1"/>
  <c r="S58" i="2" a="1"/>
  <c r="S58" i="2" s="1"/>
  <c r="S59" i="2" a="1"/>
  <c r="S59" i="2" s="1"/>
  <c r="S60" i="2" a="1"/>
  <c r="S60" i="2" s="1"/>
  <c r="S61" i="2" a="1"/>
  <c r="S61" i="2" s="1"/>
  <c r="S62" i="2" a="1"/>
  <c r="S62" i="2" s="1"/>
  <c r="S63" i="2" a="1"/>
  <c r="S63" i="2" s="1"/>
  <c r="S64" i="2" a="1"/>
  <c r="S64" i="2" s="1"/>
  <c r="S65" i="2" a="1"/>
  <c r="S65" i="2" s="1"/>
  <c r="S66" i="2" a="1"/>
  <c r="S66" i="2" s="1"/>
  <c r="S67" i="2" a="1"/>
  <c r="S67" i="2" s="1"/>
  <c r="S68" i="2" a="1"/>
  <c r="S68" i="2" s="1"/>
  <c r="S69" i="2" a="1"/>
  <c r="S69" i="2" s="1"/>
  <c r="S70" i="2" a="1"/>
  <c r="S70" i="2" s="1"/>
  <c r="S71" i="2" a="1"/>
  <c r="S71" i="2" s="1"/>
  <c r="S72" i="2" a="1"/>
  <c r="S72" i="2" s="1"/>
  <c r="S73" i="2" a="1"/>
  <c r="S73" i="2" s="1"/>
  <c r="S74" i="2" a="1"/>
  <c r="S74" i="2" s="1"/>
  <c r="S75" i="2" a="1"/>
  <c r="S75" i="2" s="1"/>
  <c r="S76" i="2" a="1"/>
  <c r="S76" i="2" s="1"/>
  <c r="S77" i="2" a="1"/>
  <c r="S77" i="2" s="1"/>
  <c r="S78" i="2" a="1"/>
  <c r="S78" i="2" s="1"/>
  <c r="S79" i="2" a="1"/>
  <c r="S79" i="2" s="1"/>
  <c r="S80" i="2" a="1"/>
  <c r="S80" i="2" s="1"/>
  <c r="S81" i="2" a="1"/>
  <c r="S81" i="2" s="1"/>
  <c r="S82" i="2" a="1"/>
  <c r="S82" i="2" s="1"/>
  <c r="S83" i="2" a="1"/>
  <c r="S83" i="2" s="1"/>
  <c r="S84" i="2" a="1"/>
  <c r="S84" i="2" s="1"/>
  <c r="S85" i="2" a="1"/>
  <c r="S85" i="2" s="1"/>
  <c r="S86" i="2" a="1"/>
  <c r="S86" i="2" s="1"/>
  <c r="S87" i="2" a="1"/>
  <c r="S87" i="2" s="1"/>
  <c r="S88" i="2" a="1"/>
  <c r="S88" i="2" s="1"/>
  <c r="S89" i="2" a="1"/>
  <c r="S89" i="2" s="1"/>
  <c r="S90" i="2" a="1"/>
  <c r="S90" i="2" s="1"/>
  <c r="S91" i="2" a="1"/>
  <c r="S91" i="2" s="1"/>
  <c r="S92" i="2" a="1"/>
  <c r="S92" i="2" s="1"/>
  <c r="S93" i="2" a="1"/>
  <c r="S93" i="2" s="1"/>
  <c r="S94" i="2" a="1"/>
  <c r="S94" i="2" s="1"/>
  <c r="S95" i="2" a="1"/>
  <c r="S95" i="2" s="1"/>
  <c r="S96" i="2" a="1"/>
  <c r="S96" i="2" s="1"/>
  <c r="S97" i="2" a="1"/>
  <c r="S97" i="2" s="1"/>
  <c r="S98" i="2" a="1"/>
  <c r="S98" i="2" s="1"/>
  <c r="S99" i="2" a="1"/>
  <c r="S99" i="2" s="1"/>
  <c r="S100" i="2" a="1"/>
  <c r="S100" i="2" s="1"/>
  <c r="S101" i="2" a="1"/>
  <c r="S101" i="2" s="1"/>
  <c r="S102" i="2" a="1"/>
  <c r="S102" i="2" s="1"/>
  <c r="S103" i="2" a="1"/>
  <c r="S103" i="2" s="1"/>
  <c r="S104" i="2" a="1"/>
  <c r="S104" i="2" s="1"/>
  <c r="S105" i="2" a="1"/>
  <c r="S105" i="2" s="1"/>
  <c r="S106" i="2" a="1"/>
  <c r="S106" i="2" s="1"/>
  <c r="S107" i="2" a="1"/>
  <c r="S107" i="2" s="1"/>
  <c r="S108" i="2" a="1"/>
  <c r="S108" i="2" s="1"/>
  <c r="S109" i="2" a="1"/>
  <c r="S109" i="2" s="1"/>
  <c r="S110" i="2" a="1"/>
  <c r="S110" i="2" s="1"/>
  <c r="S111" i="2" a="1"/>
  <c r="S111" i="2" s="1"/>
  <c r="S112" i="2" a="1"/>
  <c r="S112" i="2" s="1"/>
  <c r="S113" i="2" a="1"/>
  <c r="S113" i="2" s="1"/>
  <c r="S114" i="2" a="1"/>
  <c r="S114" i="2" s="1"/>
  <c r="S115" i="2" a="1"/>
  <c r="S115" i="2" s="1"/>
  <c r="S116" i="2" a="1"/>
  <c r="S116" i="2" s="1"/>
  <c r="S117" i="2" a="1"/>
  <c r="S117" i="2" s="1"/>
  <c r="S118" i="2" a="1"/>
  <c r="S118" i="2" s="1"/>
  <c r="S119" i="2" a="1"/>
  <c r="S119" i="2" s="1"/>
  <c r="S120" i="2" a="1"/>
  <c r="S120" i="2" s="1"/>
  <c r="S121" i="2" a="1"/>
  <c r="S121" i="2" s="1"/>
  <c r="S122" i="2" a="1"/>
  <c r="S122" i="2" s="1"/>
  <c r="S123" i="2" a="1"/>
  <c r="S123" i="2" s="1"/>
  <c r="S124" i="2" a="1"/>
  <c r="S124" i="2" s="1"/>
  <c r="S125" i="2" a="1"/>
  <c r="S125" i="2" s="1"/>
  <c r="S126" i="2" a="1"/>
  <c r="S126" i="2" s="1"/>
  <c r="S127" i="2" a="1"/>
  <c r="S127" i="2" s="1"/>
  <c r="S128" i="2" a="1"/>
  <c r="S128" i="2" s="1"/>
  <c r="S129" i="2" a="1"/>
  <c r="S129" i="2" s="1"/>
  <c r="S130" i="2" a="1"/>
  <c r="S130" i="2" s="1"/>
  <c r="S131" i="2" a="1"/>
  <c r="S131" i="2" s="1"/>
  <c r="S132" i="2" a="1"/>
  <c r="S132" i="2" s="1"/>
  <c r="S133" i="2" a="1"/>
  <c r="S133" i="2" s="1"/>
  <c r="S134" i="2" a="1"/>
  <c r="S134" i="2" s="1"/>
  <c r="S135" i="2" a="1"/>
  <c r="S135" i="2" s="1"/>
  <c r="S136" i="2" a="1"/>
  <c r="S136" i="2" s="1"/>
  <c r="S137" i="2" a="1"/>
  <c r="S137" i="2" s="1"/>
  <c r="S138" i="2" a="1"/>
  <c r="S138" i="2" s="1"/>
  <c r="S139" i="2" a="1"/>
  <c r="S139" i="2" s="1"/>
  <c r="S140" i="2" a="1"/>
  <c r="S140" i="2" s="1"/>
  <c r="S141" i="2" a="1"/>
  <c r="S141" i="2" s="1"/>
  <c r="S142" i="2" a="1"/>
  <c r="S142" i="2" s="1"/>
  <c r="S143" i="2" a="1"/>
  <c r="S143" i="2" s="1"/>
  <c r="S144" i="2" a="1"/>
  <c r="S144" i="2" s="1"/>
  <c r="S145" i="2" a="1"/>
  <c r="S145" i="2" s="1"/>
  <c r="S146" i="2" a="1"/>
  <c r="S146" i="2" s="1"/>
  <c r="S147" i="2" a="1"/>
  <c r="S147" i="2" s="1"/>
  <c r="S148" i="2" a="1"/>
  <c r="S148" i="2" s="1"/>
  <c r="S149" i="2" a="1"/>
  <c r="S149" i="2" s="1"/>
  <c r="S150" i="2" a="1"/>
  <c r="S150" i="2" s="1"/>
  <c r="S151" i="2" a="1"/>
  <c r="S151" i="2" s="1"/>
  <c r="S152" i="2" a="1"/>
  <c r="S152" i="2" s="1"/>
  <c r="S153" i="2" a="1"/>
  <c r="S153" i="2" s="1"/>
  <c r="S154" i="2" a="1"/>
  <c r="S154" i="2" s="1"/>
  <c r="S155" i="2" a="1"/>
  <c r="S155" i="2" s="1"/>
  <c r="S156" i="2" a="1"/>
  <c r="S156" i="2" s="1"/>
  <c r="S157" i="2" a="1"/>
  <c r="S157" i="2" s="1"/>
  <c r="S158" i="2" a="1"/>
  <c r="S158" i="2" s="1"/>
  <c r="S159" i="2" a="1"/>
  <c r="S159" i="2" s="1"/>
  <c r="S160" i="2" a="1"/>
  <c r="S160" i="2" s="1"/>
  <c r="S161" i="2" a="1"/>
  <c r="S161" i="2" s="1"/>
  <c r="S162" i="2" a="1"/>
  <c r="S162" i="2" s="1"/>
  <c r="S163" i="2" a="1"/>
  <c r="S163" i="2" s="1"/>
  <c r="S164" i="2" a="1"/>
  <c r="S164" i="2" s="1"/>
  <c r="S165" i="2" a="1"/>
  <c r="S165" i="2" s="1"/>
  <c r="S166" i="2" a="1"/>
  <c r="S166" i="2" s="1"/>
  <c r="S167" i="2" a="1"/>
  <c r="S167" i="2" s="1"/>
  <c r="S168" i="2" a="1"/>
  <c r="S168" i="2" s="1"/>
  <c r="S169" i="2" a="1"/>
  <c r="S169" i="2" s="1"/>
  <c r="S170" i="2" a="1"/>
  <c r="S170" i="2" s="1"/>
  <c r="S171" i="2" a="1"/>
  <c r="S171" i="2" s="1"/>
  <c r="S172" i="2" a="1"/>
  <c r="S172" i="2" s="1"/>
  <c r="S173" i="2" a="1"/>
  <c r="S173" i="2" s="1"/>
  <c r="S174" i="2" a="1"/>
  <c r="S174" i="2" s="1"/>
  <c r="S175" i="2" a="1"/>
  <c r="S175" i="2" s="1"/>
  <c r="S176" i="2" a="1"/>
  <c r="S176" i="2" s="1"/>
  <c r="S177" i="2" a="1"/>
  <c r="S177" i="2" s="1"/>
  <c r="S178" i="2" a="1"/>
  <c r="S178" i="2" s="1"/>
  <c r="S179" i="2" a="1"/>
  <c r="S179" i="2" s="1"/>
  <c r="S180" i="2" a="1"/>
  <c r="S180" i="2" s="1"/>
  <c r="S181" i="2" a="1"/>
  <c r="S181" i="2" s="1"/>
  <c r="S182" i="2" a="1"/>
  <c r="S182" i="2" s="1"/>
  <c r="S183" i="2" a="1"/>
  <c r="S183" i="2" s="1"/>
  <c r="S184" i="2" a="1"/>
  <c r="S184" i="2" s="1"/>
  <c r="S185" i="2" a="1"/>
  <c r="S185" i="2" s="1"/>
  <c r="S186" i="2" a="1"/>
  <c r="S186" i="2" s="1"/>
  <c r="S187" i="2" a="1"/>
  <c r="S187" i="2" s="1"/>
  <c r="S188" i="2" a="1"/>
  <c r="S188" i="2" s="1"/>
  <c r="S189" i="2" a="1"/>
  <c r="S189" i="2" s="1"/>
  <c r="E4" i="2" a="1"/>
  <c r="E4" i="2" s="1"/>
  <c r="E5" i="2" a="1"/>
  <c r="E5" i="2" s="1"/>
  <c r="E6" i="2" a="1"/>
  <c r="E6" i="2" s="1"/>
  <c r="E7" i="2" a="1"/>
  <c r="E7" i="2" s="1"/>
  <c r="E8" i="2" a="1"/>
  <c r="E8" i="2" s="1"/>
  <c r="E9" i="2" a="1"/>
  <c r="E9" i="2" s="1"/>
  <c r="E10" i="2" a="1"/>
  <c r="E10" i="2" s="1"/>
  <c r="E11" i="2" a="1"/>
  <c r="E11" i="2" s="1"/>
  <c r="E12" i="2" a="1"/>
  <c r="E12" i="2" s="1"/>
  <c r="E13" i="2" a="1"/>
  <c r="E13" i="2" s="1"/>
  <c r="E14" i="2" a="1"/>
  <c r="E14" i="2" s="1"/>
  <c r="E15" i="2" a="1"/>
  <c r="E15" i="2" s="1"/>
  <c r="E16" i="2" a="1"/>
  <c r="E16" i="2" s="1"/>
  <c r="E17" i="2" a="1"/>
  <c r="E17" i="2" s="1"/>
  <c r="E18" i="2" a="1"/>
  <c r="E18" i="2" s="1"/>
  <c r="E19" i="2" a="1"/>
  <c r="E19" i="2" s="1"/>
  <c r="E20" i="2" a="1"/>
  <c r="E20" i="2" s="1"/>
  <c r="E21" i="2" a="1"/>
  <c r="E21" i="2" s="1"/>
  <c r="E22" i="2" a="1"/>
  <c r="E22" i="2" s="1"/>
  <c r="E23" i="2" a="1"/>
  <c r="E23" i="2" s="1"/>
  <c r="E24" i="2" a="1"/>
  <c r="E24" i="2" s="1"/>
  <c r="E25" i="2" a="1"/>
  <c r="E25" i="2" s="1"/>
  <c r="E26" i="2" a="1"/>
  <c r="E26" i="2" s="1"/>
  <c r="E27" i="2" a="1"/>
  <c r="E27" i="2" s="1"/>
  <c r="E28" i="2" a="1"/>
  <c r="E28" i="2" s="1"/>
  <c r="E29" i="2" a="1"/>
  <c r="E29" i="2" s="1"/>
  <c r="E30" i="2" a="1"/>
  <c r="E30" i="2" s="1"/>
  <c r="E31" i="2" a="1"/>
  <c r="E31" i="2" s="1"/>
  <c r="E32" i="2" a="1"/>
  <c r="E32" i="2" s="1"/>
  <c r="E33" i="2" a="1"/>
  <c r="E33" i="2" s="1"/>
  <c r="E34" i="2" a="1"/>
  <c r="E34" i="2" s="1"/>
  <c r="E35" i="2" a="1"/>
  <c r="E35" i="2" s="1"/>
  <c r="E36" i="2" a="1"/>
  <c r="E36" i="2" s="1"/>
  <c r="E37" i="2" a="1"/>
  <c r="E37" i="2" s="1"/>
  <c r="E38" i="2" a="1"/>
  <c r="E38" i="2" s="1"/>
  <c r="E39" i="2" a="1"/>
  <c r="E39" i="2" s="1"/>
  <c r="E40" i="2" a="1"/>
  <c r="E40" i="2" s="1"/>
  <c r="E41" i="2" a="1"/>
  <c r="E41" i="2" s="1"/>
  <c r="E42" i="2" a="1"/>
  <c r="E42" i="2" s="1"/>
  <c r="E43" i="2" a="1"/>
  <c r="E43" i="2" s="1"/>
  <c r="E44" i="2" a="1"/>
  <c r="E44" i="2" s="1"/>
  <c r="E45" i="2" a="1"/>
  <c r="E45" i="2" s="1"/>
  <c r="E46" i="2" a="1"/>
  <c r="E46" i="2" s="1"/>
  <c r="E47" i="2" a="1"/>
  <c r="E47" i="2" s="1"/>
  <c r="E48" i="2" a="1"/>
  <c r="E48" i="2" s="1"/>
  <c r="E49" i="2" a="1"/>
  <c r="E49" i="2" s="1"/>
  <c r="E50" i="2" a="1"/>
  <c r="E50" i="2" s="1"/>
  <c r="E51" i="2" a="1"/>
  <c r="E51" i="2" s="1"/>
  <c r="E52" i="2" a="1"/>
  <c r="E52" i="2" s="1"/>
  <c r="E53" i="2" a="1"/>
  <c r="E53" i="2" s="1"/>
  <c r="E54" i="2" a="1"/>
  <c r="E54" i="2" s="1"/>
  <c r="E55" i="2" a="1"/>
  <c r="E55" i="2" s="1"/>
  <c r="E56" i="2" a="1"/>
  <c r="E56" i="2" s="1"/>
  <c r="E57" i="2" a="1"/>
  <c r="E57" i="2" s="1"/>
  <c r="E58" i="2" a="1"/>
  <c r="E58" i="2" s="1"/>
  <c r="E59" i="2" a="1"/>
  <c r="E59" i="2" s="1"/>
  <c r="E60" i="2" a="1"/>
  <c r="E60" i="2" s="1"/>
  <c r="E61" i="2" a="1"/>
  <c r="E61" i="2" s="1"/>
  <c r="E62" i="2" a="1"/>
  <c r="E62" i="2" s="1"/>
  <c r="E63" i="2" a="1"/>
  <c r="E63" i="2" s="1"/>
  <c r="E64" i="2" a="1"/>
  <c r="E64" i="2" s="1"/>
  <c r="E65" i="2" a="1"/>
  <c r="E65" i="2" s="1"/>
  <c r="E66" i="2" a="1"/>
  <c r="E66" i="2" s="1"/>
  <c r="E67" i="2" a="1"/>
  <c r="E67" i="2" s="1"/>
  <c r="E68" i="2" a="1"/>
  <c r="E68" i="2" s="1"/>
  <c r="E69" i="2" a="1"/>
  <c r="E69" i="2" s="1"/>
  <c r="E70" i="2" a="1"/>
  <c r="E70" i="2" s="1"/>
  <c r="E71" i="2" a="1"/>
  <c r="E71" i="2" s="1"/>
  <c r="E72" i="2" a="1"/>
  <c r="E72" i="2" s="1"/>
  <c r="E73" i="2" a="1"/>
  <c r="E73" i="2" s="1"/>
  <c r="E74" i="2" a="1"/>
  <c r="E74" i="2" s="1"/>
  <c r="E75" i="2" a="1"/>
  <c r="E75" i="2" s="1"/>
  <c r="E76" i="2" a="1"/>
  <c r="E76" i="2" s="1"/>
  <c r="E77" i="2" a="1"/>
  <c r="E77" i="2" s="1"/>
  <c r="E78" i="2" a="1"/>
  <c r="E78" i="2" s="1"/>
  <c r="E79" i="2" a="1"/>
  <c r="E79" i="2" s="1"/>
  <c r="E80" i="2" a="1"/>
  <c r="E80" i="2" s="1"/>
  <c r="E81" i="2" a="1"/>
  <c r="E81" i="2" s="1"/>
  <c r="E82" i="2" a="1"/>
  <c r="E82" i="2" s="1"/>
  <c r="E83" i="2" a="1"/>
  <c r="E83" i="2" s="1"/>
  <c r="E84" i="2" a="1"/>
  <c r="E84" i="2" s="1"/>
  <c r="E85" i="2" a="1"/>
  <c r="E85" i="2" s="1"/>
  <c r="E86" i="2" a="1"/>
  <c r="E86" i="2" s="1"/>
  <c r="E87" i="2" a="1"/>
  <c r="E87" i="2" s="1"/>
  <c r="E88" i="2" a="1"/>
  <c r="E88" i="2" s="1"/>
  <c r="E89" i="2" a="1"/>
  <c r="E89" i="2" s="1"/>
  <c r="E90" i="2" a="1"/>
  <c r="E90" i="2" s="1"/>
  <c r="E91" i="2" a="1"/>
  <c r="E91" i="2" s="1"/>
  <c r="E92" i="2" a="1"/>
  <c r="E92" i="2" s="1"/>
  <c r="E93" i="2" a="1"/>
  <c r="E93" i="2" s="1"/>
  <c r="E94" i="2" a="1"/>
  <c r="E94" i="2" s="1"/>
  <c r="E95" i="2" a="1"/>
  <c r="E95" i="2" s="1"/>
  <c r="E96" i="2" a="1"/>
  <c r="E96" i="2" s="1"/>
  <c r="E97" i="2" a="1"/>
  <c r="E97" i="2" s="1"/>
  <c r="E98" i="2" a="1"/>
  <c r="E98" i="2" s="1"/>
  <c r="E99" i="2" a="1"/>
  <c r="E99" i="2" s="1"/>
  <c r="E100" i="2" a="1"/>
  <c r="E100" i="2" s="1"/>
  <c r="E101" i="2" a="1"/>
  <c r="E101" i="2" s="1"/>
  <c r="E102" i="2" a="1"/>
  <c r="E102" i="2" s="1"/>
  <c r="E103" i="2" a="1"/>
  <c r="E103" i="2" s="1"/>
  <c r="E104" i="2" a="1"/>
  <c r="E104" i="2" s="1"/>
  <c r="E105" i="2" a="1"/>
  <c r="E105" i="2" s="1"/>
  <c r="E106" i="2" a="1"/>
  <c r="E106" i="2" s="1"/>
  <c r="E107" i="2" a="1"/>
  <c r="E107" i="2" s="1"/>
  <c r="E108" i="2" a="1"/>
  <c r="E108" i="2" s="1"/>
  <c r="E109" i="2" a="1"/>
  <c r="E109" i="2" s="1"/>
  <c r="E110" i="2" a="1"/>
  <c r="E110" i="2" s="1"/>
  <c r="E111" i="2" a="1"/>
  <c r="E111" i="2" s="1"/>
  <c r="E112" i="2" a="1"/>
  <c r="E112" i="2" s="1"/>
  <c r="E113" i="2" a="1"/>
  <c r="E113" i="2" s="1"/>
  <c r="E114" i="2" a="1"/>
  <c r="E114" i="2" s="1"/>
  <c r="E115" i="2" a="1"/>
  <c r="E115" i="2" s="1"/>
  <c r="E116" i="2" a="1"/>
  <c r="E116" i="2" s="1"/>
  <c r="E117" i="2" a="1"/>
  <c r="E117" i="2" s="1"/>
  <c r="E118" i="2" a="1"/>
  <c r="E118" i="2" s="1"/>
  <c r="E119" i="2" a="1"/>
  <c r="E119" i="2" s="1"/>
  <c r="E120" i="2" a="1"/>
  <c r="E120" i="2" s="1"/>
  <c r="E121" i="2" a="1"/>
  <c r="E121" i="2" s="1"/>
  <c r="E122" i="2" a="1"/>
  <c r="E122" i="2" s="1"/>
  <c r="E123" i="2" a="1"/>
  <c r="E123" i="2" s="1"/>
  <c r="E124" i="2" a="1"/>
  <c r="E124" i="2" s="1"/>
  <c r="E125" i="2" a="1"/>
  <c r="E125" i="2" s="1"/>
  <c r="E126" i="2" a="1"/>
  <c r="E126" i="2" s="1"/>
  <c r="E127" i="2" a="1"/>
  <c r="E127" i="2" s="1"/>
  <c r="E128" i="2" a="1"/>
  <c r="E128" i="2" s="1"/>
  <c r="E129" i="2" a="1"/>
  <c r="E129" i="2" s="1"/>
  <c r="E130" i="2" a="1"/>
  <c r="E130" i="2" s="1"/>
  <c r="E131" i="2" a="1"/>
  <c r="E131" i="2" s="1"/>
  <c r="E132" i="2" a="1"/>
  <c r="E132" i="2" s="1"/>
  <c r="E133" i="2" a="1"/>
  <c r="E133" i="2" s="1"/>
  <c r="E134" i="2" a="1"/>
  <c r="E134" i="2" s="1"/>
  <c r="E135" i="2" a="1"/>
  <c r="E135" i="2" s="1"/>
  <c r="E136" i="2" a="1"/>
  <c r="E136" i="2" s="1"/>
  <c r="E137" i="2" a="1"/>
  <c r="E137" i="2" s="1"/>
  <c r="E138" i="2" a="1"/>
  <c r="E138" i="2" s="1"/>
  <c r="E139" i="2" a="1"/>
  <c r="E139" i="2" s="1"/>
  <c r="E140" i="2" a="1"/>
  <c r="E140" i="2" s="1"/>
  <c r="E141" i="2" a="1"/>
  <c r="E141" i="2" s="1"/>
  <c r="E142" i="2" a="1"/>
  <c r="E142" i="2" s="1"/>
  <c r="E143" i="2" a="1"/>
  <c r="E143" i="2" s="1"/>
  <c r="E144" i="2" a="1"/>
  <c r="E144" i="2" s="1"/>
  <c r="E145" i="2" a="1"/>
  <c r="E145" i="2" s="1"/>
  <c r="E146" i="2" a="1"/>
  <c r="E146" i="2" s="1"/>
  <c r="E147" i="2" a="1"/>
  <c r="E147" i="2" s="1"/>
  <c r="E148" i="2" a="1"/>
  <c r="E148" i="2" s="1"/>
  <c r="E149" i="2" a="1"/>
  <c r="E149" i="2" s="1"/>
  <c r="E150" i="2" a="1"/>
  <c r="E150" i="2" s="1"/>
  <c r="E151" i="2" a="1"/>
  <c r="E151" i="2" s="1"/>
  <c r="E152" i="2" a="1"/>
  <c r="E152" i="2" s="1"/>
  <c r="E153" i="2" a="1"/>
  <c r="E153" i="2" s="1"/>
  <c r="E154" i="2" a="1"/>
  <c r="E154" i="2" s="1"/>
  <c r="E155" i="2" a="1"/>
  <c r="E155" i="2" s="1"/>
  <c r="E156" i="2" a="1"/>
  <c r="E156" i="2" s="1"/>
  <c r="E157" i="2" a="1"/>
  <c r="E157" i="2" s="1"/>
  <c r="E158" i="2" a="1"/>
  <c r="E158" i="2" s="1"/>
  <c r="E159" i="2" a="1"/>
  <c r="E159" i="2" s="1"/>
  <c r="E160" i="2" a="1"/>
  <c r="E160" i="2" s="1"/>
  <c r="E161" i="2" a="1"/>
  <c r="E161" i="2" s="1"/>
  <c r="E162" i="2" a="1"/>
  <c r="E162" i="2" s="1"/>
  <c r="E163" i="2" a="1"/>
  <c r="E163" i="2" s="1"/>
  <c r="E164" i="2" a="1"/>
  <c r="E164" i="2" s="1"/>
  <c r="E165" i="2" a="1"/>
  <c r="E165" i="2" s="1"/>
  <c r="E166" i="2" a="1"/>
  <c r="E166" i="2" s="1"/>
  <c r="E167" i="2" a="1"/>
  <c r="E167" i="2" s="1"/>
  <c r="E168" i="2" a="1"/>
  <c r="E168" i="2" s="1"/>
  <c r="E169" i="2" a="1"/>
  <c r="E169" i="2" s="1"/>
  <c r="E170" i="2" a="1"/>
  <c r="E170" i="2" s="1"/>
  <c r="E171" i="2" a="1"/>
  <c r="E171" i="2" s="1"/>
  <c r="E172" i="2" a="1"/>
  <c r="E172" i="2" s="1"/>
  <c r="E173" i="2" a="1"/>
  <c r="E173" i="2" s="1"/>
  <c r="E174" i="2" a="1"/>
  <c r="E174" i="2" s="1"/>
  <c r="E175" i="2" a="1"/>
  <c r="E175" i="2" s="1"/>
  <c r="E176" i="2" a="1"/>
  <c r="E176" i="2" s="1"/>
  <c r="E177" i="2" a="1"/>
  <c r="E177" i="2" s="1"/>
  <c r="E178" i="2" a="1"/>
  <c r="E178" i="2" s="1"/>
  <c r="E179" i="2" a="1"/>
  <c r="E179" i="2" s="1"/>
  <c r="E180" i="2" a="1"/>
  <c r="E180" i="2" s="1"/>
  <c r="E181" i="2" a="1"/>
  <c r="E181" i="2" s="1"/>
  <c r="E182" i="2" a="1"/>
  <c r="E182" i="2" s="1"/>
  <c r="E183" i="2" a="1"/>
  <c r="E183" i="2" s="1"/>
  <c r="E184" i="2" a="1"/>
  <c r="E184" i="2" s="1"/>
  <c r="E185" i="2" a="1"/>
  <c r="E185" i="2" s="1"/>
  <c r="E186" i="2" a="1"/>
  <c r="E186" i="2" s="1"/>
  <c r="E187" i="2" a="1"/>
  <c r="E187" i="2" s="1"/>
  <c r="E188" i="2" a="1"/>
  <c r="E188" i="2" s="1"/>
  <c r="E189" i="2" a="1"/>
  <c r="E189" i="2" s="1"/>
  <c r="E190" i="2" a="1"/>
  <c r="E190" i="2" s="1"/>
  <c r="E191" i="2" a="1"/>
  <c r="E191" i="2" s="1"/>
  <c r="E192" i="2" a="1"/>
  <c r="E192" i="2" s="1"/>
  <c r="E193" i="2" a="1"/>
  <c r="E193" i="2" s="1"/>
  <c r="E194" i="2" a="1"/>
  <c r="E194" i="2" s="1"/>
  <c r="E195" i="2" a="1"/>
  <c r="E195" i="2" s="1"/>
  <c r="E196" i="2" a="1"/>
  <c r="E196" i="2" s="1"/>
  <c r="E197" i="2" a="1"/>
  <c r="E197" i="2" s="1"/>
  <c r="E198" i="2" a="1"/>
  <c r="E198" i="2" s="1"/>
  <c r="E199" i="2" a="1"/>
  <c r="E199" i="2" s="1"/>
  <c r="E200" i="2" a="1"/>
  <c r="E200" i="2" s="1"/>
  <c r="E201" i="2" a="1"/>
  <c r="E201" i="2" s="1"/>
  <c r="E202" i="2" a="1"/>
  <c r="E202" i="2" s="1"/>
  <c r="E203" i="2" a="1"/>
  <c r="E203" i="2" s="1"/>
  <c r="E204" i="2" a="1"/>
  <c r="E204" i="2" s="1"/>
  <c r="E205" i="2" a="1"/>
  <c r="E205" i="2" s="1"/>
  <c r="E206" i="2" a="1"/>
  <c r="E206" i="2" s="1"/>
  <c r="E207" i="2" a="1"/>
  <c r="E207" i="2" s="1"/>
  <c r="E208" i="2" a="1"/>
  <c r="E208" i="2" s="1"/>
  <c r="E209" i="2" a="1"/>
  <c r="E209" i="2" s="1"/>
  <c r="E210" i="2" a="1"/>
  <c r="E210" i="2" s="1"/>
  <c r="E211" i="2" a="1"/>
  <c r="E211" i="2" s="1"/>
  <c r="E212" i="2" a="1"/>
  <c r="E212" i="2" s="1"/>
  <c r="E213" i="2" a="1"/>
  <c r="E213" i="2" s="1"/>
  <c r="E214" i="2" a="1"/>
  <c r="E214" i="2" s="1"/>
  <c r="E215" i="2" a="1"/>
  <c r="E215" i="2" s="1"/>
  <c r="E216" i="2" a="1"/>
  <c r="E216" i="2" s="1"/>
  <c r="E217" i="2" a="1"/>
  <c r="E217" i="2" s="1"/>
  <c r="E218" i="2" a="1"/>
  <c r="E218" i="2" s="1"/>
  <c r="E219" i="2" a="1"/>
  <c r="E219" i="2" s="1"/>
  <c r="E220" i="2" a="1"/>
  <c r="E220" i="2" s="1"/>
  <c r="E221" i="2" a="1"/>
  <c r="E221" i="2" s="1"/>
  <c r="E222" i="2" a="1"/>
  <c r="E222" i="2" s="1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101" i="2"/>
  <c r="R102" i="2"/>
  <c r="R103" i="2"/>
  <c r="R104" i="2"/>
  <c r="R105" i="2"/>
  <c r="R106" i="2"/>
  <c r="R107" i="2"/>
  <c r="R108" i="2"/>
  <c r="R109" i="2"/>
  <c r="R110" i="2"/>
  <c r="R111" i="2"/>
  <c r="R112" i="2"/>
  <c r="R113" i="2"/>
  <c r="R114" i="2"/>
  <c r="R115" i="2"/>
  <c r="R116" i="2"/>
  <c r="R117" i="2"/>
  <c r="R118" i="2"/>
  <c r="R119" i="2"/>
  <c r="R120" i="2"/>
  <c r="R121" i="2"/>
  <c r="R122" i="2"/>
  <c r="R123" i="2"/>
  <c r="R124" i="2"/>
  <c r="R125" i="2"/>
  <c r="R126" i="2"/>
  <c r="R127" i="2"/>
  <c r="R128" i="2"/>
  <c r="R129" i="2"/>
  <c r="R130" i="2"/>
  <c r="R131" i="2"/>
  <c r="R132" i="2"/>
  <c r="R133" i="2"/>
  <c r="R134" i="2"/>
  <c r="R135" i="2"/>
  <c r="R136" i="2"/>
  <c r="R137" i="2"/>
  <c r="R138" i="2"/>
  <c r="R139" i="2"/>
  <c r="R140" i="2"/>
  <c r="R141" i="2"/>
  <c r="R142" i="2"/>
  <c r="R143" i="2"/>
  <c r="R144" i="2"/>
  <c r="R145" i="2"/>
  <c r="R146" i="2"/>
  <c r="R147" i="2"/>
  <c r="R148" i="2"/>
  <c r="R149" i="2"/>
  <c r="R150" i="2"/>
  <c r="R151" i="2"/>
  <c r="R152" i="2"/>
  <c r="R153" i="2"/>
  <c r="R154" i="2"/>
  <c r="R155" i="2"/>
  <c r="R156" i="2"/>
  <c r="R157" i="2"/>
  <c r="R158" i="2"/>
  <c r="R159" i="2"/>
  <c r="R160" i="2"/>
  <c r="R161" i="2"/>
  <c r="R162" i="2"/>
  <c r="R163" i="2"/>
  <c r="R164" i="2"/>
  <c r="R165" i="2"/>
  <c r="R166" i="2"/>
  <c r="R167" i="2"/>
  <c r="R168" i="2"/>
  <c r="R169" i="2"/>
  <c r="R170" i="2"/>
  <c r="R171" i="2"/>
  <c r="R172" i="2"/>
  <c r="R173" i="2"/>
  <c r="R174" i="2"/>
  <c r="R175" i="2"/>
  <c r="R176" i="2"/>
  <c r="R177" i="2"/>
  <c r="R178" i="2"/>
  <c r="R179" i="2"/>
  <c r="R180" i="2"/>
  <c r="R181" i="2"/>
  <c r="R182" i="2"/>
  <c r="R183" i="2"/>
  <c r="R184" i="2"/>
  <c r="R185" i="2"/>
  <c r="R186" i="2"/>
  <c r="R187" i="2"/>
  <c r="R188" i="2"/>
  <c r="R189" i="2"/>
  <c r="R190" i="2"/>
  <c r="R191" i="2"/>
  <c r="R192" i="2"/>
  <c r="R193" i="2"/>
  <c r="R194" i="2"/>
  <c r="R195" i="2"/>
  <c r="R196" i="2"/>
  <c r="R197" i="2"/>
  <c r="R198" i="2"/>
  <c r="R199" i="2"/>
  <c r="R200" i="2"/>
  <c r="R201" i="2"/>
  <c r="R202" i="2"/>
  <c r="R203" i="2"/>
  <c r="R204" i="2"/>
  <c r="R205" i="2"/>
  <c r="R206" i="2"/>
  <c r="R207" i="2"/>
  <c r="R208" i="2"/>
  <c r="R209" i="2"/>
  <c r="R210" i="2"/>
  <c r="R211" i="2"/>
  <c r="R212" i="2"/>
  <c r="R213" i="2"/>
  <c r="R214" i="2"/>
  <c r="R215" i="2"/>
  <c r="R216" i="2"/>
  <c r="R217" i="2"/>
  <c r="R218" i="2"/>
  <c r="R219" i="2"/>
  <c r="R220" i="2"/>
  <c r="R221" i="2"/>
  <c r="R222" i="2"/>
  <c r="R223" i="2"/>
  <c r="R224" i="2"/>
  <c r="R225" i="2"/>
  <c r="R226" i="2"/>
  <c r="R227" i="2"/>
  <c r="R228" i="2"/>
  <c r="R229" i="2"/>
  <c r="R230" i="2"/>
  <c r="R231" i="2"/>
  <c r="R232" i="2"/>
  <c r="R233" i="2"/>
  <c r="R234" i="2"/>
  <c r="R235" i="2"/>
  <c r="R236" i="2"/>
  <c r="R237" i="2"/>
  <c r="R238" i="2"/>
  <c r="R239" i="2"/>
  <c r="R240" i="2"/>
  <c r="R241" i="2"/>
  <c r="R242" i="2"/>
  <c r="R243" i="2"/>
  <c r="R244" i="2"/>
  <c r="R245" i="2"/>
  <c r="R246" i="2"/>
  <c r="R247" i="2"/>
  <c r="R248" i="2"/>
  <c r="R249" i="2"/>
  <c r="R250" i="2"/>
  <c r="R251" i="2"/>
  <c r="R252" i="2"/>
  <c r="R253" i="2"/>
  <c r="R254" i="2"/>
  <c r="R255" i="2"/>
  <c r="R256" i="2"/>
  <c r="R257" i="2"/>
  <c r="R258" i="2"/>
  <c r="R259" i="2"/>
  <c r="R260" i="2"/>
  <c r="R261" i="2"/>
  <c r="R262" i="2"/>
  <c r="R263" i="2"/>
  <c r="R264" i="2"/>
  <c r="R265" i="2"/>
  <c r="R266" i="2"/>
  <c r="R267" i="2"/>
  <c r="R268" i="2"/>
  <c r="R269" i="2"/>
  <c r="R270" i="2"/>
  <c r="O4" i="2"/>
  <c r="O5" i="2"/>
  <c r="O6" i="2"/>
  <c r="O7" i="2"/>
  <c r="O8" i="2"/>
  <c r="O9" i="2"/>
  <c r="S9" i="2" s="1" a="1"/>
  <c r="S9" i="2" s="1"/>
  <c r="O10" i="2"/>
  <c r="O11" i="2"/>
  <c r="O12" i="2"/>
  <c r="O13" i="2"/>
  <c r="O14" i="2"/>
  <c r="O15" i="2"/>
  <c r="O16" i="2"/>
  <c r="O17" i="2"/>
  <c r="O18" i="2"/>
  <c r="O19" i="2"/>
  <c r="S19" i="2" s="1" a="1"/>
  <c r="S19" i="2" s="1"/>
  <c r="O20" i="2"/>
  <c r="O21" i="2"/>
  <c r="O22" i="2"/>
  <c r="O23" i="2"/>
  <c r="O24" i="2"/>
  <c r="O25" i="2"/>
  <c r="O26" i="2"/>
  <c r="O27" i="2"/>
  <c r="O28" i="2"/>
  <c r="O29" i="2"/>
  <c r="S29" i="2" s="1" a="1"/>
  <c r="S29" i="2" s="1"/>
  <c r="O30" i="2"/>
  <c r="O31" i="2"/>
  <c r="O32" i="2"/>
  <c r="O33" i="2"/>
  <c r="S33" i="2" s="1" a="1"/>
  <c r="S33" i="2" s="1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O182" i="2"/>
  <c r="O183" i="2"/>
  <c r="O184" i="2"/>
  <c r="O185" i="2"/>
  <c r="O186" i="2"/>
  <c r="O187" i="2"/>
  <c r="O188" i="2"/>
  <c r="O189" i="2"/>
  <c r="O190" i="2"/>
  <c r="O191" i="2"/>
  <c r="O192" i="2"/>
  <c r="O193" i="2"/>
  <c r="O194" i="2"/>
  <c r="O195" i="2"/>
  <c r="O196" i="2"/>
  <c r="O197" i="2"/>
  <c r="O198" i="2"/>
  <c r="O199" i="2"/>
  <c r="O200" i="2"/>
  <c r="O201" i="2"/>
  <c r="O202" i="2"/>
  <c r="O203" i="2"/>
  <c r="O204" i="2"/>
  <c r="O205" i="2"/>
  <c r="O206" i="2"/>
  <c r="O207" i="2"/>
  <c r="O208" i="2"/>
  <c r="O209" i="2"/>
  <c r="O210" i="2"/>
  <c r="O211" i="2"/>
  <c r="O212" i="2"/>
  <c r="O213" i="2"/>
  <c r="O214" i="2"/>
  <c r="O215" i="2"/>
  <c r="O216" i="2"/>
  <c r="O217" i="2"/>
  <c r="O218" i="2"/>
  <c r="O219" i="2"/>
  <c r="O220" i="2"/>
  <c r="O221" i="2"/>
  <c r="O222" i="2"/>
  <c r="O223" i="2"/>
  <c r="O224" i="2"/>
  <c r="O225" i="2"/>
  <c r="O226" i="2"/>
  <c r="O227" i="2"/>
  <c r="O228" i="2"/>
  <c r="O229" i="2"/>
  <c r="O230" i="2"/>
  <c r="O231" i="2"/>
  <c r="O232" i="2"/>
  <c r="O233" i="2"/>
  <c r="O234" i="2"/>
  <c r="O235" i="2"/>
  <c r="O236" i="2"/>
  <c r="O237" i="2"/>
  <c r="O238" i="2"/>
  <c r="O239" i="2"/>
  <c r="O240" i="2"/>
  <c r="O241" i="2"/>
  <c r="O242" i="2"/>
  <c r="O243" i="2"/>
  <c r="O244" i="2"/>
  <c r="O245" i="2"/>
  <c r="O246" i="2"/>
  <c r="O247" i="2"/>
  <c r="O248" i="2"/>
  <c r="O249" i="2"/>
  <c r="O250" i="2"/>
  <c r="O251" i="2"/>
  <c r="O252" i="2"/>
  <c r="O253" i="2"/>
  <c r="O254" i="2"/>
  <c r="O255" i="2"/>
  <c r="O256" i="2"/>
  <c r="O257" i="2"/>
  <c r="O258" i="2"/>
  <c r="O259" i="2"/>
  <c r="O260" i="2"/>
  <c r="O261" i="2"/>
  <c r="O262" i="2"/>
  <c r="O263" i="2"/>
  <c r="O264" i="2"/>
  <c r="O265" i="2"/>
  <c r="O266" i="2"/>
  <c r="O267" i="2"/>
  <c r="O268" i="2"/>
  <c r="O269" i="2"/>
  <c r="O270" i="2"/>
  <c r="O271" i="2"/>
  <c r="O272" i="2"/>
  <c r="O273" i="2"/>
  <c r="O274" i="2"/>
  <c r="O275" i="2"/>
  <c r="O276" i="2"/>
  <c r="O277" i="2"/>
  <c r="O278" i="2"/>
  <c r="O279" i="2"/>
  <c r="O280" i="2"/>
  <c r="O281" i="2"/>
  <c r="O282" i="2"/>
  <c r="O283" i="2"/>
  <c r="O284" i="2"/>
  <c r="O285" i="2"/>
  <c r="O286" i="2"/>
  <c r="O287" i="2"/>
  <c r="O288" i="2"/>
  <c r="O289" i="2"/>
  <c r="O290" i="2"/>
  <c r="O291" i="2"/>
  <c r="O292" i="2"/>
  <c r="O293" i="2"/>
  <c r="O294" i="2"/>
  <c r="O295" i="2"/>
  <c r="O296" i="2"/>
  <c r="O297" i="2"/>
  <c r="O298" i="2"/>
  <c r="O299" i="2"/>
  <c r="O300" i="2"/>
  <c r="O301" i="2"/>
  <c r="O302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R3" i="2"/>
  <c r="O3" i="2"/>
  <c r="S3" i="2" s="1" a="1"/>
  <c r="S3" i="2" s="1"/>
  <c r="N3" i="2"/>
  <c r="M3" i="2"/>
  <c r="L3" i="2"/>
  <c r="E3" i="2" l="1" a="1"/>
  <c r="E3" i="2" s="1"/>
  <c r="E12" i="17" l="1"/>
  <c r="E13" i="17" s="1"/>
  <c r="C11" i="17"/>
  <c r="G3" i="19"/>
  <c r="E11" i="17"/>
  <c r="G37" i="19"/>
  <c r="AM16" i="17" s="1"/>
  <c r="G34" i="19"/>
  <c r="G42" i="20"/>
  <c r="G46" i="19"/>
  <c r="AM25" i="17" s="1"/>
  <c r="G45" i="19"/>
  <c r="AM24" i="17" s="1"/>
  <c r="G44" i="19"/>
  <c r="AM23" i="17" s="1"/>
  <c r="G43" i="19"/>
  <c r="AM22" i="17" s="1"/>
  <c r="G42" i="19"/>
  <c r="AM21" i="17" s="1"/>
  <c r="G41" i="19"/>
  <c r="AM20" i="17" s="1"/>
  <c r="G40" i="19"/>
  <c r="AM19" i="17" s="1"/>
  <c r="G39" i="19"/>
  <c r="AM18" i="17" s="1"/>
  <c r="G38" i="19"/>
  <c r="AM17" i="17" s="1"/>
  <c r="G36" i="19"/>
  <c r="AM15" i="17" s="1"/>
  <c r="G35" i="19"/>
  <c r="AM14" i="17" s="1"/>
  <c r="G33" i="19"/>
  <c r="G32" i="19"/>
  <c r="G31" i="19"/>
  <c r="G30" i="19"/>
  <c r="G29" i="19"/>
  <c r="G28" i="19"/>
  <c r="G27" i="19"/>
  <c r="G26" i="19"/>
  <c r="G25" i="19"/>
  <c r="G24" i="19"/>
  <c r="G23" i="19"/>
  <c r="G22" i="19"/>
  <c r="G21" i="19"/>
  <c r="G20" i="19"/>
  <c r="G19" i="19"/>
  <c r="G18" i="19"/>
  <c r="G17" i="19"/>
  <c r="G16" i="19"/>
  <c r="G15" i="19"/>
  <c r="G14" i="19"/>
  <c r="G13" i="19"/>
  <c r="G12" i="19"/>
  <c r="G11" i="19"/>
  <c r="G10" i="19"/>
  <c r="G9" i="19"/>
  <c r="G8" i="19"/>
  <c r="G7" i="19"/>
  <c r="G6" i="19"/>
  <c r="G5" i="19"/>
  <c r="G4" i="19"/>
  <c r="G47" i="20"/>
  <c r="G44" i="20"/>
  <c r="I44" i="20"/>
  <c r="C18" i="17"/>
  <c r="G40" i="20"/>
  <c r="G35" i="20"/>
  <c r="G36" i="20"/>
  <c r="G37" i="20"/>
  <c r="G34" i="20"/>
  <c r="G31" i="20"/>
  <c r="G28" i="20"/>
  <c r="G25" i="20"/>
  <c r="G22" i="20"/>
  <c r="G19" i="20"/>
  <c r="G16" i="20"/>
  <c r="G5" i="20"/>
  <c r="G6" i="20"/>
  <c r="G9" i="20"/>
  <c r="G10" i="20"/>
  <c r="M183" i="2"/>
  <c r="M184" i="2"/>
  <c r="M185" i="2"/>
  <c r="M186" i="2"/>
  <c r="M187" i="2"/>
  <c r="G13" i="20"/>
  <c r="G46" i="20"/>
  <c r="G45" i="20"/>
  <c r="G43" i="20"/>
  <c r="G41" i="20"/>
  <c r="G39" i="20"/>
  <c r="G38" i="20"/>
  <c r="G33" i="20"/>
  <c r="G32" i="20"/>
  <c r="G30" i="20"/>
  <c r="G29" i="20"/>
  <c r="G27" i="20"/>
  <c r="G26" i="20"/>
  <c r="G24" i="20"/>
  <c r="G23" i="20"/>
  <c r="G21" i="20"/>
  <c r="G20" i="20"/>
  <c r="G18" i="20"/>
  <c r="G17" i="20"/>
  <c r="G15" i="20"/>
  <c r="G14" i="20"/>
  <c r="G12" i="20"/>
  <c r="G11" i="20"/>
  <c r="G8" i="20"/>
  <c r="G7" i="20"/>
  <c r="G4" i="20"/>
  <c r="G3" i="20"/>
  <c r="S190" i="2" a="1"/>
  <c r="S190" i="2" s="1"/>
  <c r="S191" i="2" a="1"/>
  <c r="S191" i="2" s="1"/>
  <c r="S192" i="2" a="1"/>
  <c r="S192" i="2" s="1"/>
  <c r="S193" i="2" a="1"/>
  <c r="S193" i="2" s="1"/>
  <c r="S194" i="2" a="1"/>
  <c r="S194" i="2" s="1"/>
  <c r="S195" i="2" a="1"/>
  <c r="S195" i="2" s="1"/>
  <c r="S196" i="2" a="1"/>
  <c r="S196" i="2" s="1"/>
  <c r="S197" i="2" a="1"/>
  <c r="S197" i="2" s="1"/>
  <c r="S198" i="2" a="1"/>
  <c r="S198" i="2" s="1"/>
  <c r="S199" i="2" a="1"/>
  <c r="S199" i="2" s="1"/>
  <c r="S200" i="2" a="1"/>
  <c r="S200" i="2" s="1"/>
  <c r="AE33" i="17"/>
  <c r="AE34" i="17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U35" i="17"/>
  <c r="V35" i="17"/>
  <c r="W35" i="17"/>
  <c r="X35" i="17"/>
  <c r="Y35" i="17"/>
  <c r="Z35" i="17"/>
  <c r="AA35" i="17"/>
  <c r="AB35" i="17"/>
  <c r="AC35" i="17"/>
  <c r="AD35" i="17"/>
  <c r="T35" i="17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O303" i="2"/>
  <c r="O304" i="2"/>
  <c r="O305" i="2"/>
  <c r="O306" i="2"/>
  <c r="O307" i="2"/>
  <c r="O308" i="2"/>
  <c r="O309" i="2"/>
  <c r="O310" i="2"/>
  <c r="O311" i="2"/>
  <c r="O312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N263" i="2"/>
  <c r="N264" i="2"/>
  <c r="N265" i="2"/>
  <c r="N266" i="2"/>
  <c r="N267" i="2"/>
  <c r="N268" i="2"/>
  <c r="N269" i="2"/>
  <c r="N270" i="2"/>
  <c r="N271" i="2"/>
  <c r="N272" i="2"/>
  <c r="N273" i="2"/>
  <c r="N274" i="2"/>
  <c r="N275" i="2"/>
  <c r="N276" i="2"/>
  <c r="N277" i="2"/>
  <c r="N278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AM13" i="17" l="1"/>
  <c r="AM10" i="17"/>
  <c r="AM8" i="17"/>
  <c r="AM9" i="17"/>
  <c r="AM11" i="17"/>
  <c r="AM5" i="17"/>
  <c r="AM12" i="17"/>
  <c r="AM7" i="17"/>
  <c r="C12" i="17" a="1"/>
  <c r="C12" i="17" s="1"/>
  <c r="AM4" i="17"/>
  <c r="H37" i="19" a="1"/>
  <c r="H37" i="19" s="1"/>
  <c r="I37" i="19" s="1"/>
  <c r="H43" i="19" a="1"/>
  <c r="H43" i="19" s="1"/>
  <c r="I43" i="19" s="1"/>
  <c r="H42" i="20" a="1"/>
  <c r="H42" i="20" s="1"/>
  <c r="I42" i="20" s="1"/>
  <c r="H46" i="19" a="1"/>
  <c r="H46" i="19" s="1"/>
  <c r="I46" i="19" s="1"/>
  <c r="H45" i="19" a="1"/>
  <c r="H45" i="19" s="1"/>
  <c r="I45" i="19" s="1"/>
  <c r="H44" i="19" a="1"/>
  <c r="H44" i="19" s="1"/>
  <c r="I44" i="19" s="1"/>
  <c r="H42" i="19" a="1"/>
  <c r="H42" i="19" s="1"/>
  <c r="I42" i="19" s="1"/>
  <c r="H41" i="19" a="1"/>
  <c r="H41" i="19" s="1"/>
  <c r="I41" i="19" s="1"/>
  <c r="H40" i="19" a="1"/>
  <c r="H40" i="19" s="1"/>
  <c r="I40" i="19" s="1"/>
  <c r="H39" i="19" a="1"/>
  <c r="H39" i="19" s="1"/>
  <c r="I39" i="19" s="1"/>
  <c r="H38" i="19" a="1"/>
  <c r="H38" i="19" s="1"/>
  <c r="I38" i="19" s="1"/>
  <c r="H36" i="19" a="1"/>
  <c r="H36" i="19" s="1"/>
  <c r="I36" i="19" s="1"/>
  <c r="H35" i="19"/>
  <c r="I35" i="19" s="1"/>
  <c r="H34" i="19" a="1"/>
  <c r="H34" i="19" s="1"/>
  <c r="H33" i="19" a="1"/>
  <c r="H33" i="19" s="1"/>
  <c r="H32" i="19"/>
  <c r="H31" i="19" a="1"/>
  <c r="H31" i="19" s="1"/>
  <c r="H30" i="19" a="1"/>
  <c r="H30" i="19" s="1"/>
  <c r="H29" i="19"/>
  <c r="H28" i="19" a="1"/>
  <c r="H28" i="19" s="1"/>
  <c r="H27" i="19" a="1"/>
  <c r="H27" i="19" s="1"/>
  <c r="H26" i="19"/>
  <c r="H25" i="19" a="1"/>
  <c r="H25" i="19" s="1"/>
  <c r="H24" i="19" a="1"/>
  <c r="H24" i="19" s="1"/>
  <c r="H23" i="19"/>
  <c r="H22" i="19"/>
  <c r="H21" i="19" a="1"/>
  <c r="H21" i="19" s="1"/>
  <c r="H20" i="19"/>
  <c r="H19" i="19"/>
  <c r="H18" i="19" a="1"/>
  <c r="H18" i="19" s="1"/>
  <c r="H17" i="19"/>
  <c r="H16" i="19"/>
  <c r="H15" i="19" a="1"/>
  <c r="H15" i="19" s="1"/>
  <c r="H14" i="19" a="1"/>
  <c r="H14" i="19" s="1"/>
  <c r="H13" i="19"/>
  <c r="H12" i="19" a="1"/>
  <c r="H12" i="19" s="1"/>
  <c r="H11" i="19"/>
  <c r="H10" i="19" a="1"/>
  <c r="H10" i="19" s="1"/>
  <c r="H9" i="19"/>
  <c r="H8" i="19" a="1"/>
  <c r="H8" i="19" s="1"/>
  <c r="H7" i="19"/>
  <c r="H6" i="19" a="1"/>
  <c r="H6" i="19" s="1"/>
  <c r="H5" i="19"/>
  <c r="H4" i="19" a="1"/>
  <c r="H4" i="19" s="1"/>
  <c r="H3" i="19"/>
  <c r="H47" i="20" a="1"/>
  <c r="H47" i="20" s="1"/>
  <c r="I47" i="20" s="1"/>
  <c r="D18" i="17"/>
  <c r="H40" i="20" a="1"/>
  <c r="H40" i="20" s="1"/>
  <c r="I40" i="20" s="1"/>
  <c r="H37" i="20" a="1"/>
  <c r="H37" i="20" s="1"/>
  <c r="I37" i="20" s="1"/>
  <c r="H38" i="20" a="1"/>
  <c r="H38" i="20" s="1"/>
  <c r="I38" i="20" s="1"/>
  <c r="H39" i="20" a="1"/>
  <c r="H39" i="20" s="1"/>
  <c r="I39" i="20" s="1"/>
  <c r="H41" i="20" a="1"/>
  <c r="H41" i="20" s="1"/>
  <c r="I41" i="20" s="1"/>
  <c r="H43" i="20" a="1"/>
  <c r="H43" i="20" s="1"/>
  <c r="I43" i="20" s="1"/>
  <c r="H45" i="20" a="1"/>
  <c r="H45" i="20" s="1"/>
  <c r="I45" i="20" s="1"/>
  <c r="H46" i="20" a="1"/>
  <c r="H46" i="20" s="1"/>
  <c r="I46" i="20" s="1"/>
  <c r="H36" i="20" a="1"/>
  <c r="H36" i="20" s="1"/>
  <c r="I36" i="20" s="1"/>
  <c r="H34" i="20" a="1"/>
  <c r="H34" i="20" s="1"/>
  <c r="H33" i="20" a="1"/>
  <c r="H33" i="20" s="1"/>
  <c r="H31" i="20" a="1"/>
  <c r="H31" i="20" s="1"/>
  <c r="H30" i="20" a="1"/>
  <c r="H30" i="20" s="1"/>
  <c r="H28" i="20" a="1"/>
  <c r="H28" i="20" s="1"/>
  <c r="H27" i="20" a="1"/>
  <c r="H27" i="20" s="1"/>
  <c r="H25" i="20" a="1"/>
  <c r="H25" i="20" s="1"/>
  <c r="H24" i="20" a="1"/>
  <c r="H24" i="20" s="1"/>
  <c r="H21" i="20" a="1"/>
  <c r="H21" i="20" s="1"/>
  <c r="H18" i="20" a="1"/>
  <c r="H18" i="20" s="1"/>
  <c r="H15" i="20" a="1"/>
  <c r="H15" i="20" s="1"/>
  <c r="H14" i="20" a="1"/>
  <c r="H14" i="20" s="1"/>
  <c r="H12" i="20" a="1"/>
  <c r="H12" i="20" s="1"/>
  <c r="H10" i="20" a="1"/>
  <c r="H10" i="20" s="1"/>
  <c r="H8" i="20" a="1"/>
  <c r="H8" i="20" s="1"/>
  <c r="H6" i="20" a="1"/>
  <c r="H6" i="20" s="1"/>
  <c r="H4" i="20" a="1"/>
  <c r="H4" i="20" s="1"/>
  <c r="H22" i="20"/>
  <c r="H19" i="20"/>
  <c r="H16" i="20"/>
  <c r="H5" i="20"/>
  <c r="H9" i="20"/>
  <c r="H13" i="20"/>
  <c r="H35" i="20"/>
  <c r="I35" i="20" s="1"/>
  <c r="H32" i="20"/>
  <c r="H29" i="20"/>
  <c r="H26" i="20"/>
  <c r="H23" i="20"/>
  <c r="H20" i="20"/>
  <c r="H17" i="20"/>
  <c r="H11" i="20"/>
  <c r="H7" i="20"/>
  <c r="H3" i="20"/>
  <c r="AM6" i="17"/>
  <c r="AE35" i="17"/>
  <c r="I14" i="19" l="1"/>
  <c r="I14" i="20"/>
  <c r="I11" i="20"/>
  <c r="I26" i="19"/>
  <c r="I3" i="19"/>
  <c r="I7" i="20"/>
  <c r="I7" i="19"/>
  <c r="I23" i="19"/>
  <c r="I3" i="20"/>
  <c r="I17" i="20"/>
  <c r="I20" i="20"/>
  <c r="I11" i="19"/>
  <c r="I20" i="19"/>
  <c r="I23" i="20"/>
  <c r="I26" i="20"/>
  <c r="I29" i="19"/>
  <c r="I29" i="20"/>
  <c r="I32" i="20"/>
  <c r="I32" i="19"/>
  <c r="I17" i="19"/>
  <c r="C13" i="17"/>
  <c r="D12" i="17"/>
  <c r="F3" i="12"/>
  <c r="F5" i="12"/>
  <c r="F4" i="12"/>
  <c r="F2" i="12"/>
  <c r="D11" i="17" l="1"/>
  <c r="D13" i="17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23D87B-1986-AB44-A33E-EED12A6CE6D5}" keepAlive="1" name="Query - schedule" description="Connection to the 'schedule' query in the workbook." type="5" refreshedVersion="0" background="1">
    <dbPr connection="Provider=Microsoft.Mashup.OleDb.1;Data Source=$Workbook$;Location=schedule;Extended Properties=&quot;&quot;" command="SELECT * FROM [schedule]"/>
  </connection>
  <connection id="2" xr16:uid="{85AB079E-F37F-CF46-9222-1D048DBF00C7}" keepAlive="1" name="Query - schedule1" description="Connection to the 'schedule1' query in the workbook." type="5" refreshedVersion="7" background="1" saveData="1">
    <dbPr connection="Provider=Microsoft.Mashup.OleDb.1;Data Source=$Workbook$;Location=schedule1;Extended Properties=&quot;&quot;" command="SELECT * FROM [schedule1]"/>
  </connection>
  <connection id="3" xr16:uid="{E48234CB-3543-1348-9284-E029553F9846}" keepAlive="1" name="Query - schedule2" description="Connection to the 'schedule2' query in the workbook." type="5" refreshedVersion="7" background="1" saveData="1">
    <dbPr connection="Provider=Microsoft.Mashup.OleDb.1;Data Source=$Workbook$;Location=schedule2;Extended Properties=&quot;&quot;" command="SELECT * FROM [schedule2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<sst xmlns="http://schemas.openxmlformats.org/spreadsheetml/2006/main" count="1269" uniqueCount="478">
  <si>
    <t>Reference Tables for Charts</t>
  </si>
  <si>
    <t>Scenario</t>
  </si>
  <si>
    <t>Utterances Recorded (Total)</t>
  </si>
  <si>
    <t>Target1(x-axis)</t>
  </si>
  <si>
    <t>Target1(y-axis)</t>
  </si>
  <si>
    <t>Target2 (x-axis)</t>
  </si>
  <si>
    <t>Target2 (y-axis)</t>
  </si>
  <si>
    <t>Target3 (x-axis)</t>
  </si>
  <si>
    <t>Target3 (y-axis)</t>
  </si>
  <si>
    <t>Day Count</t>
  </si>
  <si>
    <t>Totals</t>
  </si>
  <si>
    <t>Utterances</t>
  </si>
  <si>
    <t>Sessions</t>
  </si>
  <si>
    <t>Participants</t>
  </si>
  <si>
    <t>Total Recorded</t>
  </si>
  <si>
    <t>Total Completed (of Target)</t>
  </si>
  <si>
    <t>Total Remaining</t>
  </si>
  <si>
    <t>Targets</t>
  </si>
  <si>
    <t>Time</t>
  </si>
  <si>
    <t>Per Session</t>
  </si>
  <si>
    <t>Per Participant</t>
  </si>
  <si>
    <t>Avg Recording Time (h:mm)</t>
  </si>
  <si>
    <t>Date</t>
  </si>
  <si>
    <t>Sessions Attempted</t>
  </si>
  <si>
    <t>Sessions Completed*</t>
  </si>
  <si>
    <t>Crash</t>
  </si>
  <si>
    <t>Data Not Ingested</t>
  </si>
  <si>
    <t>Data Loss</t>
  </si>
  <si>
    <t>Background Noise</t>
  </si>
  <si>
    <t>Volume</t>
  </si>
  <si>
    <t>Boot Issue</t>
  </si>
  <si>
    <t>Other*</t>
  </si>
  <si>
    <t>Issues Per Day</t>
  </si>
  <si>
    <t>Scenarios</t>
  </si>
  <si>
    <t>Utterance Target (Total)</t>
  </si>
  <si>
    <t>1-2</t>
  </si>
  <si>
    <t>3-10</t>
  </si>
  <si>
    <t>11-22</t>
  </si>
  <si>
    <t>Session</t>
  </si>
  <si>
    <t>Trigger</t>
  </si>
  <si>
    <t>Imposter</t>
  </si>
  <si>
    <t>Section</t>
  </si>
  <si>
    <t>Utterances Recorded</t>
  </si>
  <si>
    <t>Still Needed Per Session</t>
  </si>
  <si>
    <t>Still Needed Per Scenario</t>
  </si>
  <si>
    <t>1a</t>
  </si>
  <si>
    <t>HS</t>
  </si>
  <si>
    <t>Quiet</t>
  </si>
  <si>
    <t>-</t>
  </si>
  <si>
    <t>Q1</t>
  </si>
  <si>
    <t>1b</t>
  </si>
  <si>
    <t>Q2</t>
  </si>
  <si>
    <t>1c</t>
  </si>
  <si>
    <t>Q3</t>
  </si>
  <si>
    <t>1d</t>
  </si>
  <si>
    <t>Q4</t>
  </si>
  <si>
    <t>2a</t>
  </si>
  <si>
    <t>Music (mid volume)</t>
  </si>
  <si>
    <t>2b</t>
  </si>
  <si>
    <t>2c</t>
  </si>
  <si>
    <t>2d</t>
  </si>
  <si>
    <t>3a</t>
  </si>
  <si>
    <t>Appliance - Vent</t>
  </si>
  <si>
    <t>3b</t>
  </si>
  <si>
    <t>3c</t>
  </si>
  <si>
    <t>4a</t>
  </si>
  <si>
    <t>Office Babble</t>
  </si>
  <si>
    <t>4b</t>
  </si>
  <si>
    <t>4c</t>
  </si>
  <si>
    <t>5a</t>
  </si>
  <si>
    <t>TV (mid volume)</t>
  </si>
  <si>
    <t>5b</t>
  </si>
  <si>
    <t>5c</t>
  </si>
  <si>
    <t>6a</t>
  </si>
  <si>
    <t>JS</t>
  </si>
  <si>
    <t>6b</t>
  </si>
  <si>
    <t>6c</t>
  </si>
  <si>
    <t>7a</t>
  </si>
  <si>
    <t>7b</t>
  </si>
  <si>
    <t>7c</t>
  </si>
  <si>
    <t>8a</t>
  </si>
  <si>
    <t>8b</t>
  </si>
  <si>
    <t>8c</t>
  </si>
  <si>
    <t>9a</t>
  </si>
  <si>
    <t>9b</t>
  </si>
  <si>
    <t>9c</t>
  </si>
  <si>
    <t>10a</t>
  </si>
  <si>
    <t>10b</t>
  </si>
  <si>
    <t>10c</t>
  </si>
  <si>
    <t>11a</t>
  </si>
  <si>
    <t>12a</t>
  </si>
  <si>
    <t>13a</t>
  </si>
  <si>
    <t>14a</t>
  </si>
  <si>
    <t>15a</t>
  </si>
  <si>
    <t>16a</t>
  </si>
  <si>
    <t>17a</t>
  </si>
  <si>
    <t>17b</t>
  </si>
  <si>
    <t>18a</t>
  </si>
  <si>
    <t>19a</t>
  </si>
  <si>
    <t>20a</t>
  </si>
  <si>
    <t>21a</t>
  </si>
  <si>
    <t>22a</t>
  </si>
  <si>
    <t>Room</t>
  </si>
  <si>
    <t>Build</t>
  </si>
  <si>
    <t>Timestamps</t>
  </si>
  <si>
    <t>Stage</t>
  </si>
  <si>
    <t>Subject ID</t>
  </si>
  <si>
    <t>Moderator(s)</t>
  </si>
  <si>
    <t>Mask</t>
  </si>
  <si>
    <t>Target</t>
  </si>
  <si>
    <t>Still Needed Per Use Case</t>
  </si>
  <si>
    <t>Starting From</t>
  </si>
  <si>
    <t>Issue Tags</t>
  </si>
  <si>
    <t>Notes</t>
  </si>
  <si>
    <t>Path</t>
  </si>
  <si>
    <t>Kennel Link</t>
  </si>
  <si>
    <t>Redo</t>
  </si>
  <si>
    <t>Start - 1</t>
  </si>
  <si>
    <t>N</t>
  </si>
  <si>
    <t>Other</t>
  </si>
  <si>
    <t>End - 1</t>
  </si>
  <si>
    <t>Start - 2</t>
  </si>
  <si>
    <t>Y</t>
  </si>
  <si>
    <t>End - 2</t>
  </si>
  <si>
    <t>Start - 3</t>
  </si>
  <si>
    <t>End - 3</t>
  </si>
  <si>
    <t>EL</t>
  </si>
  <si>
    <t>Number</t>
  </si>
  <si>
    <t>Utterance</t>
  </si>
  <si>
    <t>Total # of Utterances</t>
  </si>
  <si>
    <t>Appliance - Washer</t>
  </si>
  <si>
    <t>Coffee Shop Chatter</t>
  </si>
  <si>
    <t>照顾病人很重要，医生会跟进</t>
  </si>
  <si>
    <t>但是你需要时间</t>
  </si>
  <si>
    <t>来制作骨灰盒和箭袋</t>
  </si>
  <si>
    <t>人的一生都没有床</t>
  </si>
  <si>
    <t>生命的喉咙</t>
  </si>
  <si>
    <t>不应该被窒息</t>
  </si>
  <si>
    <t>床瓮谷谷谷二</t>
  </si>
  <si>
    <t>那甚至不是后院</t>
  </si>
  <si>
    <t>或枕头元素</t>
  </si>
  <si>
    <t>他想做到最后一刻为止</t>
  </si>
  <si>
    <t>车辆本身的弧线</t>
  </si>
  <si>
    <t>是生命历程的功课</t>
  </si>
  <si>
    <t>产品的价格很低</t>
  </si>
  <si>
    <t>因为枕头的整个元素</t>
  </si>
  <si>
    <t>既不是生命，也不是生命的丁丁</t>
  </si>
  <si>
    <t>从房子的拱门看他的一生</t>
  </si>
  <si>
    <t>或者就这样吧</t>
  </si>
  <si>
    <t>直到直径像颤抖一样发出嘶哑的声音</t>
  </si>
  <si>
    <t>国内外总是需要纯巧克力</t>
  </si>
  <si>
    <t>欢笑和篮球的过程</t>
  </si>
  <si>
    <t>也不会使我的篮球俱乐部变得美好</t>
  </si>
  <si>
    <t>Ugly 现在需要互联网</t>
  </si>
  <si>
    <t>但现在需要卡通本身</t>
  </si>
  <si>
    <t>前面富吉亚的笑声比比皆是</t>
  </si>
  <si>
    <t>我有时会把这种疾病</t>
  </si>
  <si>
    <t>当作一种疾病来宣传</t>
  </si>
  <si>
    <t>时间的要素是需要的</t>
  </si>
  <si>
    <t>不过是微笑</t>
  </si>
  <si>
    <t>哪怕现在玩家</t>
  </si>
  <si>
    <t>还在手软</t>
  </si>
  <si>
    <t>哦，天哪</t>
  </si>
  <si>
    <t>这只是一个微笑</t>
  </si>
  <si>
    <t>床的价格比那个时候</t>
  </si>
  <si>
    <t>因为有一个剧毒的瓮</t>
  </si>
  <si>
    <t>很明显</t>
  </si>
  <si>
    <t>这之后是箭头</t>
  </si>
  <si>
    <t>背湖者哀悼将重</t>
  </si>
  <si>
    <t>担压在自己身上</t>
  </si>
  <si>
    <t>不需要容易</t>
  </si>
  <si>
    <t>或简单的元素</t>
  </si>
  <si>
    <t>巧克力现在</t>
  </si>
  <si>
    <t>在孩子们的嘴里</t>
  </si>
  <si>
    <t>一些篮球场</t>
  </si>
  <si>
    <t>正在奉承我的欢声</t>
  </si>
  <si>
    <t>笑语和篮球时光</t>
  </si>
  <si>
    <t>看在上帝的份上</t>
  </si>
  <si>
    <t>没有一家航空公司</t>
  </si>
  <si>
    <t>能做到这一点</t>
  </si>
  <si>
    <t>马蒂斯现在不过奉承装修</t>
  </si>
  <si>
    <t>免费周末不过明天</t>
  </si>
  <si>
    <t>让它说它会说</t>
  </si>
  <si>
    <t>它会直到它是</t>
  </si>
  <si>
    <t>他想一直这样做</t>
  </si>
  <si>
    <t>不再是 arc 的成员为止</t>
  </si>
  <si>
    <t>借助开发商的帮助</t>
  </si>
  <si>
    <t>和二层的融资</t>
  </si>
  <si>
    <t>他高中毕业于</t>
  </si>
  <si>
    <t>大众大学课程</t>
  </si>
  <si>
    <t>据说他</t>
  </si>
  <si>
    <t>已暂停怀孕</t>
  </si>
  <si>
    <t>而且没有医院</t>
  </si>
  <si>
    <t>作为一家</t>
  </si>
  <si>
    <t>航空公司</t>
  </si>
  <si>
    <t>是时候处理它了</t>
  </si>
  <si>
    <t>但是登山者</t>
  </si>
  <si>
    <t>就住在这条街上</t>
  </si>
  <si>
    <t>混合直到面</t>
  </si>
  <si>
    <t>团光滑而坚硬</t>
  </si>
  <si>
    <t>生命历程的弧线</t>
  </si>
  <si>
    <t>没有载体</t>
  </si>
  <si>
    <t>除非它很重要</t>
  </si>
  <si>
    <t>否则不需要染料</t>
  </si>
  <si>
    <t>在已经说过的情况下</t>
  </si>
  <si>
    <t>它不会被遵循他希望</t>
  </si>
  <si>
    <t>說中的标题后面</t>
  </si>
  <si>
    <t>现在的生活</t>
  </si>
  <si>
    <t>不过是想成为</t>
  </si>
  <si>
    <t>有尊严的一员</t>
  </si>
  <si>
    <t>任何元素</t>
  </si>
  <si>
    <t>也不应装饰青铜元素</t>
  </si>
  <si>
    <t>自由市场的元素</t>
  </si>
  <si>
    <t>现在并不讨好大众</t>
  </si>
  <si>
    <t>现在需要</t>
  </si>
  <si>
    <t>将巧克力卡</t>
  </si>
  <si>
    <t>通放入某种蔬菜沙拉中</t>
  </si>
  <si>
    <t>我决不应该</t>
  </si>
  <si>
    <t>担心任何篮球投篮</t>
  </si>
  <si>
    <t>你需要</t>
  </si>
  <si>
    <t>一套完整的卡车</t>
  </si>
  <si>
    <t>床不是</t>
  </si>
  <si>
    <t>为大燕雀瓮</t>
  </si>
  <si>
    <t>让航空公司</t>
  </si>
  <si>
    <t>需要疾病</t>
  </si>
  <si>
    <t>的痛苦而</t>
  </si>
  <si>
    <t>不是笑声</t>
  </si>
  <si>
    <t>现在结果</t>
  </si>
  <si>
    <t>有时更有趣</t>
  </si>
  <si>
    <t>据说他就住在</t>
  </si>
  <si>
    <t>这条街上</t>
  </si>
  <si>
    <t>而大山</t>
  </si>
  <si>
    <t>会生出一股</t>
  </si>
  <si>
    <t>巨大的推力</t>
  </si>
  <si>
    <t>会生出一只</t>
  </si>
  <si>
    <t>滑稽的老鼠</t>
  </si>
  <si>
    <t>并在课程中</t>
  </si>
  <si>
    <t>投资爱欲的前庭</t>
  </si>
  <si>
    <t>现在一直在等待</t>
  </si>
  <si>
    <t>或者还有</t>
  </si>
  <si>
    <t>某种巧克力味</t>
  </si>
  <si>
    <t>很高兴上帝</t>
  </si>
  <si>
    <t>要用蝴蝶结装饰它</t>
  </si>
  <si>
    <t>笑声现在</t>
  </si>
  <si>
    <t>不需要触发</t>
  </si>
  <si>
    <t>现在地球</t>
  </si>
  <si>
    <t>是生命之箭</t>
  </si>
  <si>
    <t>的元素</t>
  </si>
  <si>
    <t>痛苦之后</t>
  </si>
  <si>
    <t>应该是家人的辅导</t>
  </si>
  <si>
    <t>以及预期的饥饿和耻辱</t>
  </si>
  <si>
    <t>老人和年轻人</t>
  </si>
  <si>
    <t>他不需要</t>
  </si>
  <si>
    <t>为足球目标</t>
  </si>
  <si>
    <t>进行充分的热身</t>
  </si>
  <si>
    <t>但是湖很丑</t>
  </si>
  <si>
    <t>卡车就是这样</t>
  </si>
  <si>
    <t>遵循教练过程非常困难</t>
  </si>
  <si>
    <t>它遵循的是很高兴</t>
  </si>
  <si>
    <t>上帝要用蝴蝶结装饰它</t>
  </si>
  <si>
    <t>在生活丑陋的质量</t>
  </si>
  <si>
    <t>但需要时间的元素</t>
  </si>
  <si>
    <t>目前的压</t>
  </si>
  <si>
    <t>力水平应该很大</t>
  </si>
  <si>
    <t>但现在</t>
  </si>
  <si>
    <t>它旨在推动</t>
  </si>
  <si>
    <t>卡通生活作业的成功</t>
  </si>
  <si>
    <t>除了足球生活的巧克力外</t>
  </si>
  <si>
    <t>球员身上的纯卡通层</t>
  </si>
  <si>
    <t>不光是久了</t>
  </si>
  <si>
    <t>也会很轻松</t>
  </si>
  <si>
    <t>让我们现在运行</t>
  </si>
  <si>
    <t>神奇的骨灰盒</t>
  </si>
  <si>
    <t>因为它一定</t>
  </si>
  <si>
    <t>是一个非常</t>
  </si>
  <si>
    <t>有毒的骨灰盒</t>
  </si>
  <si>
    <t>一个巧克力卡通片</t>
  </si>
  <si>
    <t>没有智能手机</t>
  </si>
  <si>
    <t>也不需要</t>
  </si>
  <si>
    <t>挂断电话</t>
  </si>
  <si>
    <t>来装饰纯粹</t>
  </si>
  <si>
    <t>生活的喉咙</t>
  </si>
  <si>
    <t>玩家的时间</t>
  </si>
  <si>
    <t>和价格</t>
  </si>
  <si>
    <t>它们被染色以装饰床</t>
  </si>
  <si>
    <t>没有简单的方法</t>
  </si>
  <si>
    <t>疾病的痛苦</t>
  </si>
  <si>
    <t>不需要微笑的鞠躬</t>
  </si>
  <si>
    <t>但是我的</t>
  </si>
  <si>
    <t>篮球时间</t>
  </si>
  <si>
    <t>没有预料到</t>
  </si>
  <si>
    <t>俗话说不能</t>
  </si>
  <si>
    <t>从是在床边</t>
  </si>
  <si>
    <t>的骨灰盒</t>
  </si>
  <si>
    <t>方便的是</t>
  </si>
  <si>
    <t>下士来自</t>
  </si>
  <si>
    <t>湖边的前庭</t>
  </si>
  <si>
    <t>而不是拱门</t>
  </si>
  <si>
    <t>笑声</t>
  </si>
  <si>
    <t>但对庸人的憎恨</t>
  </si>
  <si>
    <t>因为它美化了生活</t>
  </si>
  <si>
    <t>猫需要</t>
  </si>
  <si>
    <t>喝酒才能伤心</t>
  </si>
  <si>
    <t>需要有人上吊</t>
  </si>
  <si>
    <t>我讨厌弓</t>
  </si>
  <si>
    <t>以至于远处</t>
  </si>
  <si>
    <t>没有箭袋</t>
  </si>
  <si>
    <t>为放病狮骨</t>
  </si>
  <si>
    <t>灰盒雇员</t>
  </si>
  <si>
    <t>让我们来点沙拉吧</t>
  </si>
  <si>
    <t>非常结果的球</t>
  </si>
  <si>
    <t>员或者床位的价格</t>
  </si>
  <si>
    <t>都比那个时候在</t>
  </si>
  <si>
    <t>我现在也没有</t>
  </si>
  <si>
    <t>土地这样的财产</t>
  </si>
  <si>
    <t>没有死</t>
  </si>
  <si>
    <t>胡同这样的事情</t>
  </si>
  <si>
    <t>宣传湖卡通</t>
  </si>
  <si>
    <t>生活功课</t>
  </si>
  <si>
    <t>足球成绩</t>
  </si>
  <si>
    <t>在当时</t>
  </si>
  <si>
    <t>的群众中</t>
  </si>
  <si>
    <t>有些纯正</t>
  </si>
  <si>
    <t>的味道</t>
  </si>
  <si>
    <t>让它成为</t>
  </si>
  <si>
    <t>一门很棒的课程</t>
  </si>
  <si>
    <t>让它说出来</t>
  </si>
  <si>
    <t>据说他暂停</t>
  </si>
  <si>
    <t>怀孕是为了</t>
  </si>
  <si>
    <t>进行医疗投资</t>
  </si>
  <si>
    <t>有时会</t>
  </si>
  <si>
    <t>跟着球员的</t>
  </si>
  <si>
    <t>自由传球</t>
  </si>
  <si>
    <t>现在让我们</t>
  </si>
  <si>
    <t>来一壶充满乐趣</t>
  </si>
  <si>
    <t>的巧克力吧</t>
  </si>
  <si>
    <t>猫现在需要</t>
  </si>
  <si>
    <t>一些纯净的食物</t>
  </si>
  <si>
    <t>但学生能</t>
  </si>
  <si>
    <t>得到教育</t>
  </si>
  <si>
    <t>和资助是</t>
  </si>
  <si>
    <t>一件好事</t>
  </si>
  <si>
    <t>各种疾病</t>
  </si>
  <si>
    <t>现在都</t>
  </si>
  <si>
    <t>在孩子们</t>
  </si>
  <si>
    <t>的喉咙里</t>
  </si>
  <si>
    <t>在目标中</t>
  </si>
  <si>
    <t>他是一名大学生</t>
  </si>
  <si>
    <t>上帝需要</t>
  </si>
  <si>
    <t>用蝴蝶结装饰</t>
  </si>
  <si>
    <t>它是可恶的</t>
  </si>
  <si>
    <t>因为整个元素</t>
  </si>
  <si>
    <t>既不是生命</t>
  </si>
  <si>
    <t>也不是生命</t>
  </si>
  <si>
    <t>生活只需要</t>
  </si>
  <si>
    <t>为足球目标进行</t>
  </si>
  <si>
    <t>一次大的热身</t>
  </si>
  <si>
    <t>积累并不容易</t>
  </si>
  <si>
    <t>但明天</t>
  </si>
  <si>
    <t>我们将活着</t>
  </si>
  <si>
    <t>最好不要</t>
  </si>
  <si>
    <t>从船首为任何</t>
  </si>
  <si>
    <t>车辆提供便利</t>
  </si>
  <si>
    <t>它也是临床足球</t>
  </si>
  <si>
    <t>策略的重要组成部分</t>
  </si>
  <si>
    <t>让它一直到天亮</t>
  </si>
  <si>
    <t>承载者需要。</t>
  </si>
  <si>
    <t>而不是欢笑的鞠躬</t>
  </si>
  <si>
    <t>丧层放了个宏</t>
  </si>
  <si>
    <t>结果</t>
  </si>
  <si>
    <t>但对我来说</t>
  </si>
  <si>
    <t>却是免费的</t>
  </si>
  <si>
    <t>孩子们</t>
  </si>
  <si>
    <t>甚至没有</t>
  </si>
  <si>
    <t>沙拉和玉米饼</t>
  </si>
  <si>
    <t>除非门</t>
  </si>
  <si>
    <t>户是某种</t>
  </si>
  <si>
    <t>软港口</t>
  </si>
  <si>
    <t>如渡轮码头</t>
  </si>
  <si>
    <t>好的卡通片</t>
  </si>
  <si>
    <t>或好的篮球运动员</t>
  </si>
  <si>
    <t>让卡通卡车</t>
  </si>
  <si>
    <t>明天需要很多土地</t>
  </si>
  <si>
    <t>射手座是纯粹的</t>
  </si>
  <si>
    <t>现在他的职</t>
  </si>
  <si>
    <t>业生涯也很不错</t>
  </si>
  <si>
    <t>生活总有一些变化</t>
  </si>
  <si>
    <t>用箭头和帽子</t>
  </si>
  <si>
    <t>装饰卡通很容易</t>
  </si>
  <si>
    <t>不过现在他奉承周末</t>
  </si>
  <si>
    <t>可是明天有空去装饰神之弓</t>
  </si>
  <si>
    <t>但足球的元素</t>
  </si>
  <si>
    <t>很容易</t>
  </si>
  <si>
    <t>但谁更容易讨厌疾病</t>
  </si>
  <si>
    <t>存在无畏的卡车</t>
  </si>
  <si>
    <t>不过现在球员</t>
  </si>
  <si>
    <t>们应该是偏软了</t>
  </si>
  <si>
    <t>他追求并触发</t>
  </si>
  <si>
    <t>明天</t>
  </si>
  <si>
    <t>但猫需要</t>
  </si>
  <si>
    <t>一辆卡车</t>
  </si>
  <si>
    <t>现在不是</t>
  </si>
  <si>
    <t>孩子的时候</t>
  </si>
  <si>
    <t>我希望</t>
  </si>
  <si>
    <t>箭袋很有趣</t>
  </si>
  <si>
    <t>是一个伟大的</t>
  </si>
  <si>
    <t>但这是一个充满</t>
  </si>
  <si>
    <t>痛苦和痛苦的时期</t>
  </si>
  <si>
    <t>在恐惧面前的笑声</t>
  </si>
  <si>
    <t>TaiLab</t>
  </si>
  <si>
    <t>AB123456</t>
  </si>
  <si>
    <t>Native Speaker</t>
  </si>
  <si>
    <t>VP344532</t>
  </si>
  <si>
    <t>HKLab</t>
  </si>
  <si>
    <t>VP547990</t>
  </si>
  <si>
    <t>VP344521</t>
  </si>
  <si>
    <t>VP452118</t>
  </si>
  <si>
    <t>Volume seems loud - adjust for next time</t>
  </si>
  <si>
    <t>Crashed towards end of session</t>
  </si>
  <si>
    <t>Music script wasn't skipping - had to restart multiple times</t>
  </si>
  <si>
    <t>Had to pull data manually</t>
  </si>
  <si>
    <t>General Device Issue</t>
  </si>
  <si>
    <t>Glitching - restarting before this session</t>
  </si>
  <si>
    <t>After review, 8 utterances weren't recorded</t>
  </si>
  <si>
    <t>Didn't boot initially - restarting</t>
  </si>
  <si>
    <t>Missing file</t>
  </si>
  <si>
    <t>Missing an audio file when starting - starting over to try and regenerate file</t>
  </si>
  <si>
    <t>Participant accidentally closed study early</t>
  </si>
  <si>
    <t>Crash right after break - had to restart before next session</t>
  </si>
  <si>
    <t>VP478990</t>
  </si>
  <si>
    <t>Glitching but continuing with session</t>
  </si>
  <si>
    <t>Lost last 2/3 of the session - investigating</t>
  </si>
  <si>
    <t>Background noise was too quiet - check speaker calibration</t>
  </si>
  <si>
    <t>VP981123</t>
  </si>
  <si>
    <t>VP445907</t>
  </si>
  <si>
    <t>Crash during session - unable to finish</t>
  </si>
  <si>
    <t>Glitching throughout session but were able to get data - restarting</t>
  </si>
  <si>
    <t>Won't start up - retrying</t>
  </si>
  <si>
    <t>kennel.apple.com/files/Zhongguo_Study/12345678-0987345-2re456</t>
  </si>
  <si>
    <t>kennel.apple.com/file/Zhongguo_Study/748937345-0674843-2efi456</t>
  </si>
  <si>
    <t>kennel.apple.com/file/Zhongguo_Study/456134565-9843r33-46ge23</t>
  </si>
  <si>
    <t>kennel.apple.com/file/Zhongguo_Study/673893637-y3432i4-238o93</t>
  </si>
  <si>
    <t>kennel.apple.com/file/Zhongguo_Study/323455334-y7e9323-4541e2</t>
  </si>
  <si>
    <t>kennel.apple.com/file/Zhongguo_Study/556323432-t36ys45-674u923</t>
  </si>
  <si>
    <t>kennel.apple.com/file/Zhongguo_Study/5478393234-be8fl90-56uidn9</t>
  </si>
  <si>
    <t>kennel.apple.com/file/Zhongguo_Study/4789738942-bnd89d-53jdio8</t>
  </si>
  <si>
    <t>kennel.apple.com/file/Zhongguo_Study/2349089453-ge9url5-430fkel3</t>
  </si>
  <si>
    <t>kennel.apple.com/file/Zhongguo_Study/4348971123-bdj3490-45uien8</t>
  </si>
  <si>
    <t>kennel.apple.com/file/Zhongguo_Study/2298409345-dfhg873-458ngh</t>
  </si>
  <si>
    <t>kennel.apple.com/file/Zhongguo_Study/1209475890-er4n39bj-458n34</t>
  </si>
  <si>
    <t>kennel.apple.com/file/Zhongguo_Study/4495820374-rt93740ji-439875</t>
  </si>
  <si>
    <t>kennel.apple.com/file/Zhongguo_Study/23498g0345-fjek34jnk3-234bi3</t>
  </si>
  <si>
    <t>/Users/Desktop/Zhongguo_Study/zh_CN_Study_HaiQ1_data_folder_1</t>
  </si>
  <si>
    <t>/Users/Desktop/Zhongguo_Study/zh_CN_Study_HaiQ3_data_folder_2</t>
  </si>
  <si>
    <t>/Users/Desktop/Zhongguo_Study/zh_CN_Study_NHQ1_data_folder_3</t>
  </si>
  <si>
    <t>/Users/Desktop/Zhongguo_Study/zh_CN_Study_NHQ2_data_folder_4</t>
  </si>
  <si>
    <t>/Users/Desktop/Zhongguo_Study/zh_CN_Study_NHQ3_data_folder_5</t>
  </si>
  <si>
    <t>/Users/Desktop/Zhongguo_Study/zh_CN_Study_HaiQ1_data_folder_6</t>
  </si>
  <si>
    <t>/Users/Desktop/Zhongguo_Study/zh_CN_Study_NHQ2_data_folder_7</t>
  </si>
  <si>
    <t>/Users/Desktop/Zhongguo_Study/zh_CN_Study_NHQ1_data_folder_8</t>
  </si>
  <si>
    <t>/Users/Desktop/Zhongguo_Study/zh_CN_Study_HaiQ4_data_folder_9</t>
  </si>
  <si>
    <t>/Users/Desktop/Zhongguo_Study/zh_CN_Study_HaiQ2_data_folder_10</t>
  </si>
  <si>
    <t>/Users/Desktop/Zhongguo_Study/zh_CN_Study_HaiQ3_data_folder_11</t>
  </si>
  <si>
    <t>/Users/Desktop/Zhongguo_Study/zh_CN_Study_NHQ1_data_folder_12</t>
  </si>
  <si>
    <t>/Users/Desktop/Zhongguo_Study/zh_CN_Study_NHQ2_data_folder_13</t>
  </si>
  <si>
    <t>/Users/Desktop/Zhongguo_Study/zh_CN_Study_HaiQ3_data_folder_14</t>
  </si>
  <si>
    <t>/Users/Desktop/Zhongguo_Study/zh_CN_Study_NHQ2_data_folder_15</t>
  </si>
  <si>
    <t>/Users/Desktop/Zhongguo_Study/zh_CN_Study_HaiQ3_data_folder_16</t>
  </si>
  <si>
    <t>/Users/Desktop/Zhongguo_Study/zh_CN_Study_HaiQ1_data_folder_17</t>
  </si>
  <si>
    <t>/Users/Desktop/Zhongguo_Study/zh_CN_Study_HaiQ1_data_folder_18</t>
  </si>
  <si>
    <t>/Users/Desktop/Zhongguo_Study/zh_CN_Study_HaiQ2_data_folder_19</t>
  </si>
  <si>
    <t>kennel.apple.com/file/Zhongguo_Study/23498g0345-fjek34jnk3-234bi4</t>
  </si>
  <si>
    <t>kennel.apple.com/file/Zhongguo_Study/23498g0345-fjek34jnk3-234bi5</t>
  </si>
  <si>
    <t>kennel.apple.com/file/Zhongguo_Study/23498g0345-fjek34jnk3-234bi6</t>
  </si>
  <si>
    <t>kennel.apple.com/file/Zhongguo_Study/23498g0345-fjek34jnk3-234bi7</t>
  </si>
  <si>
    <t>kennel.apple.com/file/Zhongguo_Study/23498g0345-fjek34jnk3-234bi8</t>
  </si>
  <si>
    <t>Hai</t>
  </si>
  <si>
    <t>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</si>
</sst>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h:mm\ AM/PM;@"/>
    <numFmt numFmtId="165" formatCode="m/d;@"/>
  </numFmts>
  <fonts count="40" x14ac:knownFonts="1">
    <font>
      <sz val="10"/>
      <color indexed="8"/>
      <name val="Helvetica Neue"/>
    </font>
    <font>
      <sz val="12"/>
      <color theme="1"/>
      <name val="Helvetica Neue"/>
      <family val="2"/>
      <scheme val="minor"/>
    </font>
    <font>
      <sz val="12"/>
      <color indexed="8"/>
      <name val="Helvetica Neue"/>
      <family val="2"/>
    </font>
    <font>
      <b/>
      <sz val="12"/>
      <color rgb="FF3F3F3F"/>
      <name val="Helvetica Neue"/>
      <family val="2"/>
      <scheme val="minor"/>
    </font>
    <font>
      <sz val="10"/>
      <color indexed="8"/>
      <name val="Helvetica Neue"/>
      <family val="2"/>
    </font>
    <font>
      <b/>
      <sz val="12"/>
      <color indexed="8"/>
      <name val="Helvetica Neue"/>
      <family val="2"/>
    </font>
    <font>
      <b/>
      <sz val="13"/>
      <color indexed="8"/>
      <name val="Helvetica Neue"/>
      <family val="2"/>
    </font>
    <font>
      <b/>
      <sz val="12"/>
      <color theme="0"/>
      <name val="Helvetica Neue"/>
      <family val="2"/>
      <scheme val="minor"/>
    </font>
    <font>
      <b/>
      <sz val="12"/>
      <color theme="1"/>
      <name val="Helvetica Neue"/>
      <family val="2"/>
      <scheme val="minor"/>
    </font>
    <font>
      <sz val="12"/>
      <color theme="0"/>
      <name val="Helvetica Neue"/>
      <family val="2"/>
      <scheme val="minor"/>
    </font>
    <font>
      <sz val="16"/>
      <color indexed="8"/>
      <name val="Helvetica Neue"/>
      <family val="2"/>
    </font>
    <font>
      <b/>
      <sz val="16"/>
      <color indexed="8"/>
      <name val="Helvetica Neue"/>
      <family val="2"/>
    </font>
    <font>
      <u/>
      <sz val="10"/>
      <color theme="10"/>
      <name val="Helvetica Neue"/>
      <family val="2"/>
    </font>
    <font>
      <sz val="12"/>
      <color rgb="FF000000"/>
      <name val="Helvetica Neue"/>
      <family val="2"/>
    </font>
    <font>
      <sz val="8"/>
      <name val="Helvetica Neue"/>
      <family val="2"/>
    </font>
    <font>
      <sz val="18"/>
      <color indexed="8"/>
      <name val="Helvetica Neue"/>
      <family val="2"/>
    </font>
    <font>
      <sz val="20"/>
      <color indexed="8"/>
      <name val="Helvetica Neue"/>
      <family val="2"/>
    </font>
    <font>
      <sz val="22"/>
      <color indexed="8"/>
      <name val="Helvetica Neue"/>
      <family val="2"/>
    </font>
    <font>
      <b/>
      <sz val="16"/>
      <color rgb="FF6795B0"/>
      <name val="Helvetica Neue"/>
      <family val="2"/>
    </font>
    <font>
      <sz val="13"/>
      <color indexed="8"/>
      <name val="Helvetica Neue"/>
      <family val="2"/>
    </font>
    <font>
      <u/>
      <sz val="13"/>
      <color theme="10"/>
      <name val="Helvetica Neue"/>
      <family val="2"/>
    </font>
    <font>
      <b/>
      <sz val="16"/>
      <color rgb="FF64A2AD"/>
      <name val="Helvetica Neue"/>
      <family val="2"/>
    </font>
    <font>
      <b/>
      <sz val="12"/>
      <color rgb="FF64A2AD"/>
      <name val="Helvetica Neue"/>
      <family val="2"/>
    </font>
    <font>
      <b/>
      <sz val="16"/>
      <color rgb="FF0F4C81"/>
      <name val="Helvetica Neue"/>
      <family val="2"/>
    </font>
    <font>
      <b/>
      <sz val="12"/>
      <color rgb="FF0F4C81"/>
      <name val="Helvetica Neue"/>
      <family val="2"/>
    </font>
    <font>
      <sz val="14"/>
      <color indexed="8"/>
      <name val="Helvetica Neue"/>
      <family val="2"/>
    </font>
    <font>
      <sz val="16"/>
      <color theme="1"/>
      <name val="Helvetica Neue"/>
      <family val="2"/>
    </font>
    <font>
      <sz val="16"/>
      <color rgb="FFFFFFFF"/>
      <name val="Helvetica Neue"/>
      <family val="2"/>
    </font>
    <font>
      <b/>
      <sz val="14"/>
      <color indexed="8"/>
      <name val="Helvetica Neue"/>
      <family val="2"/>
    </font>
    <font>
      <b/>
      <sz val="14"/>
      <color theme="1"/>
      <name val="Helvetica Neue"/>
      <family val="2"/>
    </font>
    <font>
      <sz val="14"/>
      <color theme="0"/>
      <name val="Helvetica Neue"/>
      <family val="2"/>
    </font>
    <font>
      <sz val="14"/>
      <color theme="1"/>
      <name val="Helvetica Neue"/>
      <family val="2"/>
    </font>
    <font>
      <sz val="10"/>
      <color rgb="FF000000"/>
      <name val="Helvetica Neue"/>
      <family val="2"/>
    </font>
    <font>
      <u/>
      <sz val="10"/>
      <color rgb="FF000000"/>
      <name val="Helvetica Neue"/>
      <family val="2"/>
    </font>
    <font>
      <sz val="16"/>
      <color rgb="FF000000"/>
      <name val="Helvetica Neue"/>
      <family val="2"/>
    </font>
    <font>
      <b/>
      <sz val="16"/>
      <color rgb="FF0F4C81"/>
      <name val="Helvetica Neue"/>
      <family val="2"/>
      <charset val="1"/>
    </font>
    <font>
      <b/>
      <sz val="12"/>
      <color rgb="FF000000"/>
      <name val="Helvetica Neue"/>
      <family val="2"/>
      <charset val="1"/>
    </font>
    <font>
      <sz val="12"/>
      <color rgb="FF000000"/>
      <name val="Helvetica Neue"/>
      <family val="2"/>
      <charset val="1"/>
    </font>
    <font>
      <b/>
      <sz val="12"/>
      <color rgb="FF0F4C81"/>
      <name val="Helvetica Neue"/>
      <family val="2"/>
      <charset val="1"/>
    </font>
    <font>
      <sz val="11"/>
      <color rgb="FF444444"/>
      <name val="Calibri"/>
      <family val="2"/>
      <charset val="1"/>
    </font>
  </fonts>
  <fills count="2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rgb="FFF2F2F2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BFCFC7"/>
        <bgColor indexed="64"/>
      </patternFill>
    </fill>
    <fill>
      <patternFill patternType="solid">
        <fgColor rgb="FF64A2AD"/>
        <bgColor indexed="64"/>
      </patternFill>
    </fill>
    <fill>
      <patternFill patternType="solid">
        <fgColor rgb="FFEAEEE0"/>
        <bgColor indexed="64"/>
      </patternFill>
    </fill>
    <fill>
      <patternFill patternType="solid">
        <fgColor rgb="FFE9B666"/>
        <bgColor indexed="64"/>
      </patternFill>
    </fill>
    <fill>
      <patternFill patternType="solid">
        <fgColor rgb="FFCBE1EF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9FB382"/>
        <bgColor indexed="64"/>
      </patternFill>
    </fill>
    <fill>
      <patternFill patternType="solid">
        <fgColor rgb="FF92BDBF"/>
        <bgColor indexed="64"/>
      </patternFill>
    </fill>
    <fill>
      <patternFill patternType="solid">
        <fgColor rgb="FF33666F"/>
        <bgColor indexed="64"/>
      </patternFill>
    </fill>
    <fill>
      <patternFill patternType="solid">
        <fgColor rgb="FF0D4C81"/>
        <bgColor indexed="64"/>
      </patternFill>
    </fill>
    <fill>
      <patternFill patternType="solid">
        <fgColor rgb="FFA5B3B5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9C9C9"/>
        <bgColor indexed="64"/>
      </patternFill>
    </fill>
  </fills>
  <borders count="21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medium">
        <color theme="2" tint="-9.9887081514938816E-2"/>
      </left>
      <right style="medium">
        <color theme="2" tint="-9.9887081514938816E-2"/>
      </right>
      <top style="medium">
        <color theme="2" tint="-9.9887081514938816E-2"/>
      </top>
      <bottom/>
      <diagonal/>
    </border>
    <border>
      <left style="medium">
        <color theme="2" tint="-9.9887081514938816E-2"/>
      </left>
      <right style="medium">
        <color theme="2" tint="-9.9887081514938816E-2"/>
      </right>
      <top/>
      <bottom/>
      <diagonal/>
    </border>
    <border>
      <left style="medium">
        <color theme="2" tint="-9.9887081514938816E-2"/>
      </left>
      <right style="medium">
        <color theme="2" tint="-9.9887081514938816E-2"/>
      </right>
      <top style="medium">
        <color theme="2" tint="-9.985656300546282E-2"/>
      </top>
      <bottom/>
      <diagonal/>
    </border>
    <border>
      <left style="thin">
        <color indexed="10"/>
      </left>
      <right style="thin">
        <color rgb="FF3F3F3F"/>
      </right>
      <top style="thin">
        <color indexed="11"/>
      </top>
      <bottom style="thin">
        <color indexed="10"/>
      </bottom>
      <diagonal/>
    </border>
    <border>
      <left style="thin">
        <color rgb="FF3F3F3F"/>
      </left>
      <right style="thin">
        <color rgb="FF3F3F3F"/>
      </right>
      <top style="thin">
        <color indexed="11"/>
      </top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9"/>
      </left>
      <right style="thin">
        <color theme="0" tint="-0.499984740745262"/>
      </right>
      <top style="thin">
        <color theme="9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9"/>
      </right>
      <top style="thin">
        <color theme="9"/>
      </top>
      <bottom style="thin">
        <color theme="0" tint="-0.499984740745262"/>
      </bottom>
      <diagonal/>
    </border>
    <border>
      <left style="thin">
        <color theme="9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9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9"/>
      </left>
      <right style="thin">
        <color theme="0" tint="-0.499984740745262"/>
      </right>
      <top style="thin">
        <color theme="0" tint="-0.499984740745262"/>
      </top>
      <bottom style="thin">
        <color theme="9"/>
      </bottom>
      <diagonal/>
    </border>
    <border>
      <left style="thin">
        <color theme="0" tint="-0.499984740745262"/>
      </left>
      <right style="thin">
        <color theme="9"/>
      </right>
      <top style="thin">
        <color theme="0" tint="-0.499984740745262"/>
      </top>
      <bottom style="thin">
        <color theme="9"/>
      </bottom>
      <diagonal/>
    </border>
    <border>
      <left/>
      <right style="medium">
        <color theme="0" tint="-0.34998626667073579"/>
      </right>
      <top/>
      <bottom/>
      <diagonal/>
    </border>
    <border>
      <left style="medium">
        <color theme="0" tint="-0.34998626667073579"/>
      </left>
      <right style="medium">
        <color theme="0" tint="-0.34998626667073579"/>
      </right>
      <top/>
      <bottom/>
      <diagonal/>
    </border>
    <border>
      <left style="medium">
        <color theme="0" tint="-0.34998626667073579"/>
      </left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ck">
        <color rgb="FFBFCFC7"/>
      </left>
      <right style="thick">
        <color rgb="FFBFCFC7"/>
      </right>
      <top style="thick">
        <color rgb="FFBFCFC7"/>
      </top>
      <bottom style="thick">
        <color rgb="FFBFCFC7"/>
      </bottom>
      <diagonal/>
    </border>
    <border>
      <left/>
      <right style="medium">
        <color theme="0" tint="-0.34998626667073579"/>
      </right>
      <top/>
      <bottom style="thin">
        <color indexed="64"/>
      </bottom>
      <diagonal/>
    </border>
    <border>
      <left style="medium">
        <color theme="0" tint="-0.34998626667073579"/>
      </left>
      <right style="medium">
        <color theme="0" tint="-0.34998626667073579"/>
      </right>
      <top/>
      <bottom style="thin">
        <color indexed="64"/>
      </bottom>
      <diagonal/>
    </border>
    <border>
      <left style="medium">
        <color theme="0" tint="-0.34998626667073579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auto="1"/>
      </left>
      <right/>
      <top/>
      <bottom/>
      <diagonal/>
    </border>
    <border>
      <left style="thick">
        <color rgb="FFBFCFC7"/>
      </left>
      <right style="thick">
        <color rgb="FFBFCFC7"/>
      </right>
      <top style="thick">
        <color rgb="FFBFCFC7"/>
      </top>
      <bottom/>
      <diagonal/>
    </border>
    <border>
      <left style="thick">
        <color rgb="FFBFCFC7"/>
      </left>
      <right style="thick">
        <color rgb="FFBFCFC7"/>
      </right>
      <top/>
      <bottom/>
      <diagonal/>
    </border>
    <border>
      <left style="thick">
        <color rgb="FFBFCFC7"/>
      </left>
      <right style="thick">
        <color rgb="FFBFCFC7"/>
      </right>
      <top/>
      <bottom style="thick">
        <color rgb="FFBFCFC7"/>
      </bottom>
      <diagonal/>
    </border>
    <border>
      <left/>
      <right/>
      <top/>
      <bottom style="thin">
        <color theme="0" tint="-0.24994659260841701"/>
      </bottom>
      <diagonal/>
    </border>
    <border>
      <left style="thin">
        <color indexed="10"/>
      </left>
      <right/>
      <top style="thin">
        <color indexed="11"/>
      </top>
      <bottom style="thin">
        <color theme="0" tint="-0.24994659260841701"/>
      </bottom>
      <diagonal/>
    </border>
    <border>
      <left style="thin">
        <color indexed="10"/>
      </left>
      <right style="thin">
        <color indexed="10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10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indexed="10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medium">
        <color theme="0" tint="-0.24994659260841701"/>
      </right>
      <top/>
      <bottom style="thin">
        <color theme="0" tint="-0.24994659260841701"/>
      </bottom>
      <diagonal/>
    </border>
    <border>
      <left/>
      <right style="thin">
        <color indexed="10"/>
      </right>
      <top style="thin">
        <color indexed="10"/>
      </top>
      <bottom style="thin">
        <color theme="0" tint="-0.24994659260841701"/>
      </bottom>
      <diagonal/>
    </border>
    <border>
      <left style="thin">
        <color indexed="10"/>
      </left>
      <right style="medium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medium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10"/>
      </left>
      <right style="thin">
        <color indexed="10"/>
      </right>
      <top style="thin">
        <color theme="0" tint="-0.24994659260841701"/>
      </top>
      <bottom style="thin">
        <color rgb="FF000000"/>
      </bottom>
      <diagonal/>
    </border>
    <border>
      <left style="thin">
        <color indexed="10"/>
      </left>
      <right style="medium">
        <color theme="0" tint="-0.24994659260841701"/>
      </right>
      <top style="thin">
        <color theme="0" tint="-0.24994659260841701"/>
      </top>
      <bottom style="thin">
        <color rgb="FF000000"/>
      </bottom>
      <diagonal/>
    </border>
    <border>
      <left/>
      <right style="thin">
        <color indexed="10"/>
      </right>
      <top style="thin">
        <color theme="0" tint="-0.24994659260841701"/>
      </top>
      <bottom style="thin">
        <color rgb="FF000000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rgb="FF000000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rgb="FF000000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rgb="FF000000"/>
      </bottom>
      <diagonal/>
    </border>
    <border>
      <left/>
      <right/>
      <top style="thin">
        <color theme="0" tint="-0.24994659260841701"/>
      </top>
      <bottom style="thin">
        <color rgb="FF000000"/>
      </bottom>
      <diagonal/>
    </border>
    <border>
      <left style="thin">
        <color indexed="10"/>
      </left>
      <right style="thin">
        <color indexed="10"/>
      </right>
      <top/>
      <bottom style="thin">
        <color theme="0" tint="-0.24994659260841701"/>
      </bottom>
      <diagonal/>
    </border>
    <border>
      <left style="thin">
        <color indexed="10"/>
      </left>
      <right/>
      <top/>
      <bottom style="thin">
        <color theme="0" tint="-0.24994659260841701"/>
      </bottom>
      <diagonal/>
    </border>
    <border>
      <left style="thin">
        <color indexed="10"/>
      </left>
      <right style="medium">
        <color theme="0" tint="-0.24994659260841701"/>
      </right>
      <top/>
      <bottom style="thin">
        <color theme="0" tint="-0.24994659260841701"/>
      </bottom>
      <diagonal/>
    </border>
    <border>
      <left/>
      <right style="thin">
        <color indexed="10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 style="thin">
        <color indexed="64"/>
      </right>
      <top/>
      <bottom style="thin">
        <color theme="0" tint="-0.24994659260841701"/>
      </bottom>
      <diagonal/>
    </border>
    <border>
      <left style="thin">
        <color indexed="10"/>
      </left>
      <right style="thin">
        <color indexed="10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10"/>
      </left>
      <right/>
      <top/>
      <bottom style="thin">
        <color theme="0" tint="-0.34998626667073579"/>
      </bottom>
      <diagonal/>
    </border>
    <border>
      <left style="thin">
        <color indexed="10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10"/>
      </left>
      <right style="thin">
        <color indexed="10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10"/>
      </left>
      <right style="medium">
        <color theme="0" tint="-0.24994659260841701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indexed="10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4659260841701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10"/>
      </left>
      <right style="thin">
        <color indexed="10"/>
      </right>
      <top/>
      <bottom style="thin">
        <color theme="0" tint="-0.34998626667073579"/>
      </bottom>
      <diagonal/>
    </border>
    <border>
      <left style="thin">
        <color indexed="10"/>
      </left>
      <right style="medium">
        <color theme="0" tint="-0.24994659260841701"/>
      </right>
      <top/>
      <bottom style="thin">
        <color theme="0" tint="-0.34998626667073579"/>
      </bottom>
      <diagonal/>
    </border>
    <border>
      <left/>
      <right style="thin">
        <color indexed="10"/>
      </right>
      <top/>
      <bottom style="thin">
        <color theme="0" tint="-0.34998626667073579"/>
      </bottom>
      <diagonal/>
    </border>
    <border>
      <left style="thin">
        <color theme="0" tint="-0.24994659260841701"/>
      </left>
      <right/>
      <top/>
      <bottom style="thin">
        <color theme="0" tint="-0.34998626667073579"/>
      </bottom>
      <diagonal/>
    </border>
    <border>
      <left/>
      <right style="thin">
        <color indexed="64"/>
      </right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rgb="FFA5A5A5"/>
      </right>
      <top/>
      <bottom style="thin">
        <color rgb="FFBFBFBF"/>
      </bottom>
      <diagonal/>
    </border>
    <border>
      <left/>
      <right style="thin">
        <color rgb="FFA5A5A5"/>
      </right>
      <top/>
      <bottom style="thin">
        <color rgb="FFA6A6A6"/>
      </bottom>
      <diagonal/>
    </border>
    <border>
      <left/>
      <right/>
      <top/>
      <bottom style="thin">
        <color rgb="FFBFBFBF"/>
      </bottom>
      <diagonal/>
    </border>
    <border>
      <left style="thin">
        <color rgb="FFA5A5A5"/>
      </left>
      <right style="medium">
        <color rgb="FFBFBFBF"/>
      </right>
      <top/>
      <bottom style="thin">
        <color rgb="FFBFBFBF"/>
      </bottom>
      <diagonal/>
    </border>
    <border>
      <left style="thin">
        <color rgb="FFA5A5A5"/>
      </left>
      <right style="thin">
        <color rgb="FFA5A5A5"/>
      </right>
      <top/>
      <bottom style="thin">
        <color rgb="FFBFBFBF"/>
      </bottom>
      <diagonal/>
    </border>
    <border>
      <left style="thin">
        <color indexed="10"/>
      </left>
      <right style="thin">
        <color indexed="10"/>
      </right>
      <top/>
      <bottom style="thin">
        <color rgb="FF000000"/>
      </bottom>
      <diagonal/>
    </border>
    <border>
      <left style="thin">
        <color indexed="10"/>
      </left>
      <right/>
      <top/>
      <bottom style="thin">
        <color rgb="FF000000"/>
      </bottom>
      <diagonal/>
    </border>
    <border>
      <left style="thin">
        <color indexed="10"/>
      </left>
      <right style="medium">
        <color theme="0" tint="-0.24994659260841701"/>
      </right>
      <top/>
      <bottom style="thin">
        <color rgb="FF000000"/>
      </bottom>
      <diagonal/>
    </border>
    <border>
      <left style="thin">
        <color theme="0" tint="-0.24994659260841701"/>
      </left>
      <right/>
      <top/>
      <bottom style="thin">
        <color rgb="FF000000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10"/>
      </left>
      <right style="thin">
        <color indexed="10"/>
      </right>
      <top style="thin">
        <color theme="0" tint="-0.34998626667073579"/>
      </top>
      <bottom style="thin">
        <color rgb="FF000000"/>
      </bottom>
      <diagonal/>
    </border>
    <border>
      <left style="thin">
        <color indexed="10"/>
      </left>
      <right/>
      <top style="thin">
        <color theme="0" tint="-0.34998626667073579"/>
      </top>
      <bottom style="thin">
        <color rgb="FF000000"/>
      </bottom>
      <diagonal/>
    </border>
    <border>
      <left style="thin">
        <color indexed="10"/>
      </left>
      <right style="medium">
        <color theme="0" tint="-0.24994659260841701"/>
      </right>
      <top style="thin">
        <color theme="0" tint="-0.34998626667073579"/>
      </top>
      <bottom style="thin">
        <color rgb="FF000000"/>
      </bottom>
      <diagonal/>
    </border>
    <border>
      <left/>
      <right style="thin">
        <color indexed="10"/>
      </right>
      <top style="thin">
        <color theme="0" tint="-0.34998626667073579"/>
      </top>
      <bottom style="thin">
        <color rgb="FF000000"/>
      </bottom>
      <diagonal/>
    </border>
    <border>
      <left style="thin">
        <color theme="0" tint="-0.24994659260841701"/>
      </left>
      <right/>
      <top style="thin">
        <color theme="0" tint="-0.34998626667073579"/>
      </top>
      <bottom style="thin">
        <color rgb="FF000000"/>
      </bottom>
      <diagonal/>
    </border>
    <border>
      <left/>
      <right style="thin">
        <color indexed="64"/>
      </right>
      <top style="thin">
        <color theme="0" tint="-0.34998626667073579"/>
      </top>
      <bottom style="thin">
        <color rgb="FF000000"/>
      </bottom>
      <diagonal/>
    </border>
    <border>
      <left/>
      <right/>
      <top style="thin">
        <color theme="0" tint="-0.34998626667073579"/>
      </top>
      <bottom style="thin">
        <color rgb="FF000000"/>
      </bottom>
      <diagonal/>
    </border>
    <border>
      <left/>
      <right style="thin">
        <color indexed="11"/>
      </right>
      <top/>
      <bottom style="thin">
        <color indexed="10"/>
      </bottom>
      <diagonal/>
    </border>
    <border>
      <left style="thin">
        <color rgb="FF3F3F3F"/>
      </left>
      <right style="thin">
        <color rgb="FF3F3F3F"/>
      </right>
      <top/>
      <bottom style="thin">
        <color indexed="11"/>
      </bottom>
      <diagonal/>
    </border>
    <border>
      <left style="medium">
        <color theme="2" tint="-9.9887081514938816E-2"/>
      </left>
      <right style="medium">
        <color theme="2" tint="-9.9887081514938816E-2"/>
      </right>
      <top/>
      <bottom style="medium">
        <color theme="2" tint="-9.985656300546282E-2"/>
      </bottom>
      <diagonal/>
    </border>
    <border>
      <left style="thin">
        <color indexed="10"/>
      </left>
      <right style="thin">
        <color indexed="10"/>
      </right>
      <top style="thin">
        <color theme="0" tint="-0.34998626667073579"/>
      </top>
      <bottom/>
      <diagonal/>
    </border>
    <border>
      <left style="thin">
        <color indexed="10"/>
      </left>
      <right style="thin">
        <color indexed="10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10"/>
      </left>
      <right style="thin">
        <color indexed="10"/>
      </right>
      <top/>
      <bottom style="thin">
        <color theme="0" tint="-0.249977111117893"/>
      </bottom>
      <diagonal/>
    </border>
    <border>
      <left style="thin">
        <color rgb="FFA5A5A5"/>
      </left>
      <right style="thin">
        <color indexed="10"/>
      </right>
      <top/>
      <bottom style="thin">
        <color theme="0" tint="-0.249977111117893"/>
      </bottom>
      <diagonal/>
    </border>
    <border>
      <left style="thin">
        <color rgb="FFA5A5A5"/>
      </left>
      <right style="thin">
        <color indexed="10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10"/>
      </left>
      <right style="thin">
        <color indexed="10"/>
      </right>
      <top style="thin">
        <color rgb="FF000000"/>
      </top>
      <bottom style="thin">
        <color theme="0" tint="-0.249977111117893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 style="thin">
        <color theme="0" tint="-0.24994659260841701"/>
      </top>
      <bottom/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 style="medium">
        <color theme="0" tint="-0.24994659260841701"/>
      </right>
      <top style="thin">
        <color theme="0" tint="-0.24994659260841701"/>
      </top>
      <bottom/>
      <diagonal/>
    </border>
    <border>
      <left/>
      <right style="thin">
        <color indexed="10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/>
      <right style="thin">
        <color indexed="64"/>
      </right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 style="thin">
        <color indexed="10"/>
      </left>
      <right style="medium">
        <color theme="0" tint="-0.24994659260841701"/>
      </right>
      <top/>
      <bottom/>
      <diagonal/>
    </border>
    <border>
      <left/>
      <right style="thin">
        <color indexed="10"/>
      </right>
      <top/>
      <bottom/>
      <diagonal/>
    </border>
    <border>
      <left style="thin">
        <color theme="0" tint="-0.24994659260841701"/>
      </left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rgb="FFBFBFBF"/>
      </bottom>
      <diagonal/>
    </border>
    <border>
      <left style="thin">
        <color indexed="10"/>
      </left>
      <right/>
      <top/>
      <bottom style="thin">
        <color rgb="FFBFBFBF"/>
      </bottom>
      <diagonal/>
    </border>
    <border>
      <left style="thin">
        <color indexed="10"/>
      </left>
      <right style="medium">
        <color theme="0" tint="-0.24994659260841701"/>
      </right>
      <top/>
      <bottom style="thin">
        <color rgb="FFBFBFBF"/>
      </bottom>
      <diagonal/>
    </border>
    <border>
      <left/>
      <right style="thin">
        <color indexed="10"/>
      </right>
      <top/>
      <bottom style="thin">
        <color rgb="FFBFBFBF"/>
      </bottom>
      <diagonal/>
    </border>
    <border>
      <left style="thin">
        <color theme="0" tint="-0.24994659260841701"/>
      </left>
      <right/>
      <top/>
      <bottom style="thin">
        <color rgb="FFBFBFBF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rgb="FFBFBFBF"/>
      </bottom>
      <diagonal/>
    </border>
    <border>
      <left/>
      <right style="thin">
        <color indexed="64"/>
      </right>
      <top/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indexed="10"/>
      </left>
      <right style="thin">
        <color indexed="10"/>
      </right>
      <top/>
      <bottom style="thin">
        <color rgb="FFA6A6A6"/>
      </bottom>
      <diagonal/>
    </border>
    <border>
      <left style="thin">
        <color indexed="10"/>
      </left>
      <right/>
      <top/>
      <bottom style="thin">
        <color rgb="FFA6A6A6"/>
      </bottom>
      <diagonal/>
    </border>
    <border>
      <left style="thin">
        <color indexed="10"/>
      </left>
      <right style="medium">
        <color theme="0" tint="-0.24994659260841701"/>
      </right>
      <top/>
      <bottom style="thin">
        <color rgb="FFA6A6A6"/>
      </bottom>
      <diagonal/>
    </border>
    <border>
      <left/>
      <right/>
      <top/>
      <bottom style="thin">
        <color rgb="FFA6A6A6"/>
      </bottom>
      <diagonal/>
    </border>
    <border>
      <left style="thin">
        <color theme="0" tint="-0.24994659260841701"/>
      </left>
      <right/>
      <top/>
      <bottom style="thin">
        <color rgb="FFA6A6A6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rgb="FFA6A6A6"/>
      </bottom>
      <diagonal/>
    </border>
    <border>
      <left/>
      <right style="thin">
        <color indexed="64"/>
      </right>
      <top/>
      <bottom style="thin">
        <color rgb="FFA6A6A6"/>
      </bottom>
      <diagonal/>
    </border>
    <border>
      <left/>
      <right style="thin">
        <color indexed="10"/>
      </right>
      <top/>
      <bottom style="thin">
        <color rgb="FFA6A6A6"/>
      </bottom>
      <diagonal/>
    </border>
    <border>
      <left/>
      <right style="thin">
        <color rgb="FFA6A6A6"/>
      </right>
      <top/>
      <bottom style="thin">
        <color rgb="FFA6A6A6"/>
      </bottom>
      <diagonal/>
    </border>
    <border>
      <left style="thin">
        <color rgb="FFA6A6A6"/>
      </left>
      <right style="thin">
        <color rgb="FFA6A6A6"/>
      </right>
      <top/>
      <bottom style="thin">
        <color rgb="FFA6A6A6"/>
      </bottom>
      <diagonal/>
    </border>
    <border>
      <left/>
      <right style="thin">
        <color rgb="FFBFBFBF"/>
      </right>
      <top/>
      <bottom/>
      <diagonal/>
    </border>
    <border>
      <left/>
      <right/>
      <top style="thin">
        <color rgb="FFA6A6A6"/>
      </top>
      <bottom style="thin">
        <color rgb="FFA6A6A6"/>
      </bottom>
      <diagonal/>
    </border>
    <border>
      <left/>
      <right style="thin">
        <color indexed="10"/>
      </right>
      <top style="thin">
        <color rgb="FFA6A6A6"/>
      </top>
      <bottom style="thin">
        <color rgb="FFA6A6A6"/>
      </bottom>
      <diagonal/>
    </border>
    <border>
      <left style="thin">
        <color indexed="10"/>
      </left>
      <right style="thin">
        <color indexed="10"/>
      </right>
      <top style="thin">
        <color theme="0" tint="-0.24994659260841701"/>
      </top>
      <bottom style="medium">
        <color rgb="FF000000"/>
      </bottom>
      <diagonal/>
    </border>
    <border>
      <left style="thin">
        <color indexed="10"/>
      </left>
      <right style="thin">
        <color indexed="10"/>
      </right>
      <top/>
      <bottom style="medium">
        <color rgb="FF000000"/>
      </bottom>
      <diagonal/>
    </border>
    <border>
      <left style="thin">
        <color indexed="10"/>
      </left>
      <right style="thin">
        <color indexed="10"/>
      </right>
      <top style="thin">
        <color theme="0" tint="-0.34998626667073579"/>
      </top>
      <bottom style="medium">
        <color rgb="FF000000"/>
      </bottom>
      <diagonal/>
    </border>
    <border>
      <left style="thin">
        <color indexed="10"/>
      </left>
      <right/>
      <top style="thin">
        <color theme="0" tint="-0.24994659260841701"/>
      </top>
      <bottom style="medium">
        <color rgb="FF000000"/>
      </bottom>
      <diagonal/>
    </border>
    <border>
      <left style="thin">
        <color indexed="10"/>
      </left>
      <right/>
      <top/>
      <bottom style="medium">
        <color rgb="FF000000"/>
      </bottom>
      <diagonal/>
    </border>
    <border>
      <left style="thin">
        <color indexed="10"/>
      </left>
      <right style="medium">
        <color theme="0" tint="-0.24994659260841701"/>
      </right>
      <top style="thin">
        <color theme="0" tint="-0.24994659260841701"/>
      </top>
      <bottom style="medium">
        <color rgb="FF000000"/>
      </bottom>
      <diagonal/>
    </border>
    <border>
      <left/>
      <right style="thin">
        <color indexed="10"/>
      </right>
      <top style="thin">
        <color theme="0" tint="-0.24994659260841701"/>
      </top>
      <bottom style="medium">
        <color rgb="FF000000"/>
      </bottom>
      <diagonal/>
    </border>
    <border>
      <left style="thin">
        <color indexed="10"/>
      </left>
      <right/>
      <top style="thin">
        <color theme="0" tint="-0.34998626667073579"/>
      </top>
      <bottom style="medium">
        <color rgb="FF000000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medium">
        <color rgb="FF000000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rgb="FF000000"/>
      </bottom>
      <diagonal/>
    </border>
    <border>
      <left/>
      <right style="thin">
        <color indexed="64"/>
      </right>
      <top style="thin">
        <color theme="0" tint="-0.24994659260841701"/>
      </top>
      <bottom style="medium">
        <color rgb="FF000000"/>
      </bottom>
      <diagonal/>
    </border>
    <border>
      <left/>
      <right/>
      <top style="thin">
        <color theme="0" tint="-0.24994659260841701"/>
      </top>
      <bottom style="medium">
        <color rgb="FF000000"/>
      </bottom>
      <diagonal/>
    </border>
    <border>
      <left/>
      <right/>
      <top style="thin">
        <color rgb="FFA6A6A6"/>
      </top>
      <bottom style="medium">
        <color rgb="FF000000"/>
      </bottom>
      <diagonal/>
    </border>
    <border>
      <left style="thin">
        <color indexed="10"/>
      </left>
      <right style="medium">
        <color theme="0" tint="-0.24994659260841701"/>
      </right>
      <top/>
      <bottom style="medium">
        <color rgb="FF000000"/>
      </bottom>
      <diagonal/>
    </border>
    <border>
      <left/>
      <right style="thin">
        <color indexed="10"/>
      </right>
      <top/>
      <bottom style="medium">
        <color rgb="FF000000"/>
      </bottom>
      <diagonal/>
    </border>
    <border>
      <left style="thin">
        <color theme="0" tint="-0.24994659260841701"/>
      </left>
      <right/>
      <top/>
      <bottom style="medium">
        <color rgb="FF000000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medium">
        <color rgb="FF000000"/>
      </bottom>
      <diagonal/>
    </border>
    <border>
      <left/>
      <right style="thin">
        <color indexed="64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10"/>
      </left>
      <right style="thin">
        <color indexed="10"/>
      </right>
      <top style="thin">
        <color rgb="FFBFBFBF"/>
      </top>
      <bottom style="medium">
        <color rgb="FF000000"/>
      </bottom>
      <diagonal/>
    </border>
    <border>
      <left style="thin">
        <color indexed="10"/>
      </left>
      <right/>
      <top style="thin">
        <color rgb="FFBFBFBF"/>
      </top>
      <bottom style="medium">
        <color rgb="FF000000"/>
      </bottom>
      <diagonal/>
    </border>
    <border>
      <left style="thin">
        <color indexed="10"/>
      </left>
      <right style="medium">
        <color theme="0" tint="-0.24994659260841701"/>
      </right>
      <top style="thin">
        <color rgb="FFBFBFBF"/>
      </top>
      <bottom style="medium">
        <color rgb="FF000000"/>
      </bottom>
      <diagonal/>
    </border>
    <border>
      <left/>
      <right style="thin">
        <color indexed="10"/>
      </right>
      <top style="thin">
        <color rgb="FFBFBFBF"/>
      </top>
      <bottom style="medium">
        <color rgb="FF000000"/>
      </bottom>
      <diagonal/>
    </border>
    <border>
      <left style="thin">
        <color theme="0" tint="-0.24994659260841701"/>
      </left>
      <right/>
      <top style="thin">
        <color rgb="FFBFBFBF"/>
      </top>
      <bottom style="medium">
        <color rgb="FF000000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rgb="FFBFBFBF"/>
      </top>
      <bottom style="medium">
        <color rgb="FF000000"/>
      </bottom>
      <diagonal/>
    </border>
    <border>
      <left/>
      <right style="thin">
        <color indexed="64"/>
      </right>
      <top style="thin">
        <color rgb="FFBFBFBF"/>
      </top>
      <bottom style="medium">
        <color rgb="FF000000"/>
      </bottom>
      <diagonal/>
    </border>
    <border>
      <left/>
      <right/>
      <top style="thin">
        <color rgb="FFBFBFBF"/>
      </top>
      <bottom style="medium">
        <color rgb="FF000000"/>
      </bottom>
      <diagonal/>
    </border>
    <border>
      <left style="thin">
        <color indexed="10"/>
      </left>
      <right style="thin">
        <color indexed="10"/>
      </right>
      <top style="thin">
        <color theme="0" tint="-0.249977111117893"/>
      </top>
      <bottom style="medium">
        <color rgb="FF000000"/>
      </bottom>
      <diagonal/>
    </border>
    <border>
      <left style="thin">
        <color indexed="10"/>
      </left>
      <right style="thin">
        <color rgb="FFA5A5A5"/>
      </right>
      <top style="thin">
        <color theme="0" tint="-0.249977111117893"/>
      </top>
      <bottom style="medium">
        <color rgb="FF000000"/>
      </bottom>
      <diagonal/>
    </border>
    <border>
      <left style="thin">
        <color rgb="FFA5A5A5"/>
      </left>
      <right style="thin">
        <color theme="0" tint="-0.249977111117893"/>
      </right>
      <top/>
      <bottom style="medium">
        <color rgb="FF000000"/>
      </bottom>
      <diagonal/>
    </border>
    <border>
      <left style="thin">
        <color rgb="FFA5A5A5"/>
      </left>
      <right style="medium">
        <color rgb="FFBFBFBF"/>
      </right>
      <top/>
      <bottom style="medium">
        <color rgb="FF000000"/>
      </bottom>
      <diagonal/>
    </border>
    <border>
      <left/>
      <right style="thin">
        <color rgb="FFA5A5A5"/>
      </right>
      <top/>
      <bottom style="medium">
        <color rgb="FF000000"/>
      </bottom>
      <diagonal/>
    </border>
    <border>
      <left style="thin">
        <color rgb="FFA5A5A5"/>
      </left>
      <right style="thin">
        <color rgb="FFA5A5A5"/>
      </right>
      <top/>
      <bottom style="medium">
        <color rgb="FF000000"/>
      </bottom>
      <diagonal/>
    </border>
    <border>
      <left style="thin">
        <color rgb="FFA5A5A5"/>
      </left>
      <right style="thin">
        <color theme="0" tint="-0.249977111117893"/>
      </right>
      <top style="thin">
        <color rgb="FFBFBFBF"/>
      </top>
      <bottom style="medium">
        <color rgb="FF000000"/>
      </bottom>
      <diagonal/>
    </border>
    <border>
      <left style="thin">
        <color indexed="10"/>
      </left>
      <right style="thin">
        <color rgb="FFA5A5A5"/>
      </right>
      <top style="thin">
        <color theme="0" tint="-0.34998626667073579"/>
      </top>
      <bottom style="medium">
        <color rgb="FF000000"/>
      </bottom>
      <diagonal/>
    </border>
    <border>
      <left style="thin">
        <color theme="0" tint="-0.24994659260841701"/>
      </left>
      <right/>
      <top/>
      <bottom style="medium">
        <color rgb="FFED7D3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rgb="FFA6A6A6"/>
      </bottom>
      <diagonal/>
    </border>
    <border>
      <left style="thin">
        <color rgb="FFA6A6A6"/>
      </left>
      <right style="thin">
        <color rgb="FFA6A6A6"/>
      </right>
      <top/>
      <bottom style="medium">
        <color rgb="FF000000"/>
      </bottom>
      <diagonal/>
    </border>
    <border>
      <left style="thin">
        <color indexed="10"/>
      </left>
      <right/>
      <top style="thin">
        <color theme="0" tint="-0.24994659260841701"/>
      </top>
      <bottom style="thin">
        <color theme="1"/>
      </bottom>
      <diagonal/>
    </border>
    <border>
      <left style="thin">
        <color indexed="10"/>
      </left>
      <right style="thin">
        <color indexed="10"/>
      </right>
      <top style="thin">
        <color theme="0" tint="-0.24994659260841701"/>
      </top>
      <bottom style="thin">
        <color theme="1"/>
      </bottom>
      <diagonal/>
    </border>
    <border>
      <left style="thin">
        <color indexed="10"/>
      </left>
      <right style="medium">
        <color theme="0" tint="-0.24994659260841701"/>
      </right>
      <top style="thin">
        <color theme="0" tint="-0.24994659260841701"/>
      </top>
      <bottom style="thin">
        <color theme="1"/>
      </bottom>
      <diagonal/>
    </border>
    <border>
      <left/>
      <right style="thin">
        <color indexed="10"/>
      </right>
      <top style="thin">
        <color theme="0" tint="-0.24994659260841701"/>
      </top>
      <bottom style="thin">
        <color theme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1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theme="1"/>
      </bottom>
      <diagonal/>
    </border>
    <border>
      <left/>
      <right/>
      <top style="thin">
        <color theme="0" tint="-0.24994659260841701"/>
      </top>
      <bottom style="thin">
        <color theme="1"/>
      </bottom>
      <diagonal/>
    </border>
    <border>
      <left style="thin">
        <color indexed="10"/>
      </left>
      <right/>
      <top style="thin">
        <color theme="1"/>
      </top>
      <bottom style="thin">
        <color theme="0" tint="-0.34998626667073579"/>
      </bottom>
      <diagonal/>
    </border>
    <border>
      <left style="thin">
        <color indexed="10"/>
      </left>
      <right style="thin">
        <color indexed="10"/>
      </right>
      <top style="thin">
        <color theme="1"/>
      </top>
      <bottom style="thin">
        <color theme="0" tint="-0.34998626667073579"/>
      </bottom>
      <diagonal/>
    </border>
    <border>
      <left style="thin">
        <color indexed="10"/>
      </left>
      <right style="medium">
        <color theme="0" tint="-0.24994659260841701"/>
      </right>
      <top style="thin">
        <color theme="1"/>
      </top>
      <bottom style="thin">
        <color theme="0" tint="-0.34998626667073579"/>
      </bottom>
      <diagonal/>
    </border>
    <border>
      <left/>
      <right style="thin">
        <color indexed="10"/>
      </right>
      <top style="thin">
        <color theme="1"/>
      </top>
      <bottom style="thin">
        <color theme="0" tint="-0.34998626667073579"/>
      </bottom>
      <diagonal/>
    </border>
    <border>
      <left/>
      <right style="thin">
        <color indexed="64"/>
      </right>
      <top style="thin">
        <color theme="1"/>
      </top>
      <bottom style="thin">
        <color theme="0" tint="-0.34998626667073579"/>
      </bottom>
      <diagonal/>
    </border>
    <border>
      <left/>
      <right/>
      <top style="thin">
        <color theme="1"/>
      </top>
      <bottom style="thin">
        <color theme="0" tint="-0.34998626667073579"/>
      </bottom>
      <diagonal/>
    </border>
    <border>
      <left style="thin">
        <color indexed="10"/>
      </left>
      <right/>
      <top style="thin">
        <color theme="0" tint="-0.24994659260841701"/>
      </top>
      <bottom style="thin">
        <color theme="0" tint="-0.34998626667073579"/>
      </bottom>
      <diagonal/>
    </border>
    <border>
      <left style="thin">
        <color indexed="10"/>
      </left>
      <right style="thin">
        <color indexed="10"/>
      </right>
      <top style="thin">
        <color theme="0" tint="-0.24994659260841701"/>
      </top>
      <bottom style="thin">
        <color theme="0" tint="-0.34998626667073579"/>
      </bottom>
      <diagonal/>
    </border>
    <border>
      <left style="thin">
        <color indexed="10"/>
      </left>
      <right style="medium">
        <color theme="0" tint="-0.24994659260841701"/>
      </right>
      <top style="thin">
        <color theme="0" tint="-0.24994659260841701"/>
      </top>
      <bottom style="thin">
        <color theme="0" tint="-0.34998626667073579"/>
      </bottom>
      <diagonal/>
    </border>
    <border>
      <left/>
      <right style="thin">
        <color indexed="10"/>
      </right>
      <top style="thin">
        <color theme="0" tint="-0.24994659260841701"/>
      </top>
      <bottom style="thin">
        <color theme="0" tint="-0.34998626667073579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theme="0" tint="-0.34998626667073579"/>
      </bottom>
      <diagonal/>
    </border>
    <border>
      <left/>
      <right/>
      <top style="thin">
        <color theme="0" tint="-0.24994659260841701"/>
      </top>
      <bottom style="thin">
        <color theme="0" tint="-0.34998626667073579"/>
      </bottom>
      <diagonal/>
    </border>
    <border>
      <left style="thin">
        <color indexed="10"/>
      </left>
      <right/>
      <top style="thin">
        <color theme="0" tint="-0.34998626667073579"/>
      </top>
      <bottom style="thin">
        <color theme="1"/>
      </bottom>
      <diagonal/>
    </border>
    <border>
      <left style="thin">
        <color indexed="10"/>
      </left>
      <right style="thin">
        <color indexed="10"/>
      </right>
      <top style="thin">
        <color theme="0" tint="-0.34998626667073579"/>
      </top>
      <bottom style="thin">
        <color theme="1"/>
      </bottom>
      <diagonal/>
    </border>
    <border>
      <left style="thin">
        <color indexed="10"/>
      </left>
      <right style="medium">
        <color theme="0" tint="-0.24994659260841701"/>
      </right>
      <top style="thin">
        <color theme="0" tint="-0.34998626667073579"/>
      </top>
      <bottom style="thin">
        <color theme="1"/>
      </bottom>
      <diagonal/>
    </border>
    <border>
      <left/>
      <right style="thin">
        <color indexed="10"/>
      </right>
      <top style="thin">
        <color theme="0" tint="-0.34998626667073579"/>
      </top>
      <bottom style="thin">
        <color theme="1"/>
      </bottom>
      <diagonal/>
    </border>
    <border>
      <left style="thin">
        <color theme="0" tint="-0.24994659260841701"/>
      </left>
      <right/>
      <top style="thin">
        <color theme="0" tint="-0.34998626667073579"/>
      </top>
      <bottom style="thin">
        <color theme="1"/>
      </bottom>
      <diagonal/>
    </border>
    <border>
      <left/>
      <right style="thin">
        <color indexed="64"/>
      </right>
      <top style="thin">
        <color theme="0" tint="-0.34998626667073579"/>
      </top>
      <bottom style="thin">
        <color theme="1"/>
      </bottom>
      <diagonal/>
    </border>
    <border>
      <left/>
      <right/>
      <top style="thin">
        <color theme="0" tint="-0.34998626667073579"/>
      </top>
      <bottom style="thin">
        <color theme="1"/>
      </bottom>
      <diagonal/>
    </border>
    <border>
      <left style="thin">
        <color indexed="10"/>
      </left>
      <right/>
      <top/>
      <bottom style="thin">
        <color theme="1"/>
      </bottom>
      <diagonal/>
    </border>
    <border>
      <left style="thin">
        <color indexed="10"/>
      </left>
      <right style="thin">
        <color indexed="10"/>
      </right>
      <top/>
      <bottom style="thin">
        <color theme="1"/>
      </bottom>
      <diagonal/>
    </border>
    <border>
      <left style="thin">
        <color indexed="10"/>
      </left>
      <right style="medium">
        <color theme="0" tint="-0.24994659260841701"/>
      </right>
      <top/>
      <bottom style="thin">
        <color theme="1"/>
      </bottom>
      <diagonal/>
    </border>
    <border>
      <left/>
      <right style="thin">
        <color indexed="10"/>
      </right>
      <top/>
      <bottom style="thin">
        <color theme="1"/>
      </bottom>
      <diagonal/>
    </border>
    <border>
      <left style="thin">
        <color theme="0" tint="-0.24994659260841701"/>
      </left>
      <right/>
      <top/>
      <bottom style="thin">
        <color theme="1"/>
      </bottom>
      <diagonal/>
    </border>
    <border>
      <left/>
      <right style="thin">
        <color indexed="64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 applyNumberFormat="0" applyFill="0" applyBorder="0" applyProtection="0">
      <alignment vertical="top" wrapText="1"/>
    </xf>
    <xf numFmtId="0" fontId="3" fillId="4" borderId="6" applyNumberFormat="0" applyAlignment="0" applyProtection="0"/>
    <xf numFmtId="0" fontId="9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2" fillId="0" borderId="0" applyNumberFormat="0" applyFill="0" applyBorder="0" applyAlignment="0" applyProtection="0">
      <alignment vertical="top" wrapText="1"/>
    </xf>
  </cellStyleXfs>
  <cellXfs count="560">
    <xf numFmtId="0" fontId="0" fillId="0" borderId="0" xfId="0">
      <alignment vertical="top" wrapText="1"/>
    </xf>
    <xf numFmtId="0" fontId="0" fillId="0" borderId="0" xfId="0" applyNumberFormat="1" applyProtection="1">
      <alignment vertical="top" wrapText="1"/>
      <protection locked="0"/>
    </xf>
    <xf numFmtId="49" fontId="6" fillId="2" borderId="8" xfId="0" applyNumberFormat="1" applyFont="1" applyFill="1" applyBorder="1" applyAlignment="1" applyProtection="1">
      <alignment horizontal="center" vertical="center" wrapText="1"/>
      <protection locked="0"/>
    </xf>
    <xf numFmtId="49" fontId="6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Protection="1">
      <alignment vertical="top" wrapText="1"/>
      <protection locked="0"/>
    </xf>
    <xf numFmtId="49" fontId="8" fillId="6" borderId="7" xfId="3" applyNumberFormat="1" applyFont="1" applyBorder="1" applyAlignment="1" applyProtection="1">
      <alignment vertical="top" wrapText="1"/>
      <protection locked="0"/>
    </xf>
    <xf numFmtId="49" fontId="2" fillId="0" borderId="5" xfId="0" applyNumberFormat="1" applyFont="1" applyBorder="1" applyProtection="1">
      <alignment vertical="top" wrapText="1"/>
      <protection locked="0"/>
    </xf>
    <xf numFmtId="0" fontId="4" fillId="0" borderId="0" xfId="0" applyNumberFormat="1" applyFont="1" applyProtection="1">
      <alignment vertical="top" wrapText="1"/>
      <protection locked="0"/>
    </xf>
    <xf numFmtId="0" fontId="11" fillId="0" borderId="0" xfId="0" applyFont="1" applyAlignment="1" applyProtection="1">
      <alignment horizontal="center" vertical="center"/>
      <protection locked="0"/>
    </xf>
    <xf numFmtId="0" fontId="2" fillId="0" borderId="13" xfId="0" applyNumberFormat="1" applyFont="1" applyBorder="1" applyAlignment="1" applyProtection="1">
      <alignment horizontal="center" vertical="center" wrapText="1"/>
    </xf>
    <xf numFmtId="0" fontId="2" fillId="0" borderId="0" xfId="0" applyFont="1">
      <alignment vertical="top" wrapText="1"/>
    </xf>
    <xf numFmtId="1" fontId="2" fillId="0" borderId="16" xfId="0" applyNumberFormat="1" applyFont="1" applyBorder="1" applyAlignment="1">
      <alignment horizontal="center" vertical="center" wrapText="1"/>
    </xf>
    <xf numFmtId="0" fontId="2" fillId="0" borderId="16" xfId="0" applyFont="1" applyBorder="1">
      <alignment vertical="top" wrapText="1"/>
    </xf>
    <xf numFmtId="1" fontId="2" fillId="0" borderId="16" xfId="0" applyNumberFormat="1" applyFont="1" applyFill="1" applyBorder="1" applyAlignment="1">
      <alignment horizontal="center" vertical="center" wrapText="1"/>
    </xf>
    <xf numFmtId="1" fontId="2" fillId="0" borderId="19" xfId="0" applyNumberFormat="1" applyFont="1" applyFill="1" applyBorder="1" applyAlignment="1">
      <alignment horizontal="center" vertical="center" wrapText="1"/>
    </xf>
    <xf numFmtId="1" fontId="2" fillId="0" borderId="21" xfId="0" applyNumberFormat="1" applyFont="1" applyFill="1" applyBorder="1" applyAlignment="1">
      <alignment horizontal="center" vertical="center" wrapText="1"/>
    </xf>
    <xf numFmtId="1" fontId="2" fillId="0" borderId="23" xfId="0" applyNumberFormat="1" applyFont="1" applyFill="1" applyBorder="1" applyAlignment="1">
      <alignment horizontal="center" vertical="center" wrapText="1"/>
    </xf>
    <xf numFmtId="1" fontId="2" fillId="0" borderId="18" xfId="0" applyNumberFormat="1" applyFont="1" applyFill="1" applyBorder="1" applyAlignment="1">
      <alignment horizontal="center" vertical="center" wrapText="1"/>
    </xf>
    <xf numFmtId="0" fontId="5" fillId="8" borderId="20" xfId="0" applyFont="1" applyFill="1" applyBorder="1">
      <alignment vertical="top" wrapText="1"/>
    </xf>
    <xf numFmtId="0" fontId="5" fillId="8" borderId="22" xfId="0" applyFont="1" applyFill="1" applyBorder="1">
      <alignment vertical="top" wrapText="1"/>
    </xf>
    <xf numFmtId="0" fontId="5" fillId="8" borderId="24" xfId="0" applyFont="1" applyFill="1" applyBorder="1">
      <alignment vertical="top" wrapText="1"/>
    </xf>
    <xf numFmtId="0" fontId="5" fillId="9" borderId="18" xfId="0" applyFont="1" applyFill="1" applyBorder="1">
      <alignment vertical="top" wrapText="1"/>
    </xf>
    <xf numFmtId="0" fontId="5" fillId="10" borderId="16" xfId="0" applyFont="1" applyFill="1" applyBorder="1">
      <alignment vertical="top" wrapText="1"/>
    </xf>
    <xf numFmtId="0" fontId="5" fillId="11" borderId="16" xfId="0" applyFont="1" applyFill="1" applyBorder="1">
      <alignment vertical="top" wrapText="1"/>
    </xf>
    <xf numFmtId="0" fontId="5" fillId="0" borderId="16" xfId="0" applyFont="1" applyBorder="1">
      <alignment vertical="top" wrapText="1"/>
    </xf>
    <xf numFmtId="1" fontId="5" fillId="11" borderId="17" xfId="0" applyNumberFormat="1" applyFont="1" applyFill="1" applyBorder="1" applyAlignment="1">
      <alignment horizontal="center" vertical="center" wrapText="1"/>
    </xf>
    <xf numFmtId="0" fontId="5" fillId="11" borderId="17" xfId="0" applyFont="1" applyFill="1" applyBorder="1" applyAlignment="1">
      <alignment horizontal="center" vertical="center" wrapText="1"/>
    </xf>
    <xf numFmtId="0" fontId="15" fillId="0" borderId="0" xfId="0" applyFont="1" applyAlignment="1">
      <alignment vertical="center" wrapText="1"/>
    </xf>
    <xf numFmtId="0" fontId="4" fillId="0" borderId="0" xfId="0" applyFont="1">
      <alignment vertical="top" wrapText="1"/>
    </xf>
    <xf numFmtId="49" fontId="2" fillId="0" borderId="3" xfId="0" applyNumberFormat="1" applyFont="1" applyBorder="1" applyProtection="1">
      <alignment vertical="top" wrapText="1"/>
      <protection locked="0"/>
    </xf>
    <xf numFmtId="49" fontId="2" fillId="0" borderId="2" xfId="0" applyNumberFormat="1" applyFont="1" applyBorder="1" applyProtection="1">
      <alignment vertical="top" wrapText="1"/>
      <protection locked="0"/>
    </xf>
    <xf numFmtId="49" fontId="2" fillId="0" borderId="4" xfId="0" applyNumberFormat="1" applyFont="1" applyBorder="1" applyAlignment="1" applyProtection="1">
      <alignment horizontal="center" vertical="center" wrapText="1"/>
      <protection locked="0"/>
    </xf>
    <xf numFmtId="0" fontId="2" fillId="0" borderId="9" xfId="0" applyNumberFormat="1" applyFont="1" applyBorder="1" applyAlignment="1" applyProtection="1">
      <alignment horizontal="center" vertical="center" wrapText="1"/>
    </xf>
    <xf numFmtId="49" fontId="2" fillId="0" borderId="4" xfId="0" applyNumberFormat="1" applyFont="1" applyBorder="1" applyProtection="1">
      <alignment vertical="top" wrapText="1"/>
      <protection locked="0"/>
    </xf>
    <xf numFmtId="0" fontId="2" fillId="0" borderId="4" xfId="0" applyNumberFormat="1" applyFont="1" applyBorder="1" applyProtection="1">
      <alignment vertical="top" wrapText="1"/>
      <protection locked="0"/>
    </xf>
    <xf numFmtId="1" fontId="0" fillId="0" borderId="0" xfId="0" applyNumberFormat="1">
      <alignment vertical="top" wrapText="1"/>
    </xf>
    <xf numFmtId="1" fontId="10" fillId="0" borderId="26" xfId="0" applyNumberFormat="1" applyFont="1" applyBorder="1" applyAlignment="1">
      <alignment horizontal="center" vertical="center" wrapText="1"/>
    </xf>
    <xf numFmtId="0" fontId="10" fillId="0" borderId="26" xfId="0" applyFont="1" applyBorder="1" applyAlignment="1">
      <alignment horizontal="center" vertical="center" wrapText="1"/>
    </xf>
    <xf numFmtId="0" fontId="10" fillId="0" borderId="27" xfId="0" applyFont="1" applyBorder="1" applyAlignment="1">
      <alignment horizontal="center" vertical="center" wrapText="1"/>
    </xf>
    <xf numFmtId="1" fontId="10" fillId="14" borderId="26" xfId="0" applyNumberFormat="1" applyFont="1" applyFill="1" applyBorder="1" applyAlignment="1">
      <alignment horizontal="center" vertical="center" wrapText="1"/>
    </xf>
    <xf numFmtId="0" fontId="10" fillId="14" borderId="26" xfId="0" applyFont="1" applyFill="1" applyBorder="1" applyAlignment="1">
      <alignment horizontal="center" vertical="center" wrapText="1"/>
    </xf>
    <xf numFmtId="0" fontId="10" fillId="14" borderId="27" xfId="0" applyFont="1" applyFill="1" applyBorder="1" applyAlignment="1">
      <alignment horizontal="center" vertical="center" wrapText="1"/>
    </xf>
    <xf numFmtId="0" fontId="10" fillId="0" borderId="30" xfId="0" applyFont="1" applyBorder="1" applyAlignment="1">
      <alignment horizontal="center" vertical="center" wrapText="1"/>
    </xf>
    <xf numFmtId="0" fontId="27" fillId="0" borderId="31" xfId="0" applyFont="1" applyBorder="1" applyAlignment="1">
      <alignment horizontal="center" vertical="center" wrapText="1"/>
    </xf>
    <xf numFmtId="0" fontId="10" fillId="0" borderId="32" xfId="0" applyFont="1" applyBorder="1" applyAlignment="1">
      <alignment horizontal="center" vertical="center" wrapText="1"/>
    </xf>
    <xf numFmtId="0" fontId="10" fillId="0" borderId="33" xfId="0" applyFont="1" applyBorder="1" applyAlignment="1">
      <alignment horizontal="center" vertical="center" wrapText="1"/>
    </xf>
    <xf numFmtId="0" fontId="28" fillId="0" borderId="25" xfId="0" applyFont="1" applyBorder="1" applyAlignment="1">
      <alignment horizontal="left" vertical="center" wrapText="1"/>
    </xf>
    <xf numFmtId="0" fontId="28" fillId="14" borderId="25" xfId="0" applyFont="1" applyFill="1" applyBorder="1" applyAlignment="1">
      <alignment horizontal="left" vertical="center" wrapText="1"/>
    </xf>
    <xf numFmtId="0" fontId="27" fillId="0" borderId="25" xfId="0" applyFont="1" applyBorder="1" applyAlignment="1">
      <alignment horizontal="center" vertical="center" wrapText="1"/>
    </xf>
    <xf numFmtId="0" fontId="29" fillId="13" borderId="25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16" fontId="25" fillId="0" borderId="0" xfId="0" applyNumberFormat="1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1" fontId="25" fillId="0" borderId="0" xfId="0" applyNumberFormat="1" applyFont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 wrapText="1"/>
    </xf>
    <xf numFmtId="0" fontId="25" fillId="0" borderId="34" xfId="0" applyFont="1" applyBorder="1" applyAlignment="1">
      <alignment horizontal="center" vertical="center" wrapText="1"/>
    </xf>
    <xf numFmtId="0" fontId="31" fillId="17" borderId="34" xfId="0" applyFont="1" applyFill="1" applyBorder="1" applyAlignment="1">
      <alignment horizontal="center" vertical="center" wrapText="1"/>
    </xf>
    <xf numFmtId="0" fontId="31" fillId="21" borderId="34" xfId="0" applyFont="1" applyFill="1" applyBorder="1" applyAlignment="1">
      <alignment horizontal="center" vertical="center" wrapText="1"/>
    </xf>
    <xf numFmtId="0" fontId="30" fillId="22" borderId="34" xfId="0" applyFont="1" applyFill="1" applyBorder="1" applyAlignment="1">
      <alignment horizontal="center" vertical="center" wrapText="1"/>
    </xf>
    <xf numFmtId="0" fontId="30" fillId="23" borderId="34" xfId="0" applyFont="1" applyFill="1" applyBorder="1" applyAlignment="1">
      <alignment horizontal="center" vertical="center" wrapText="1"/>
    </xf>
    <xf numFmtId="0" fontId="31" fillId="18" borderId="34" xfId="0" applyFont="1" applyFill="1" applyBorder="1" applyAlignment="1">
      <alignment horizontal="center" vertical="center" wrapText="1"/>
    </xf>
    <xf numFmtId="0" fontId="31" fillId="15" borderId="34" xfId="0" applyFont="1" applyFill="1" applyBorder="1" applyAlignment="1">
      <alignment horizontal="center" vertical="center" wrapText="1"/>
    </xf>
    <xf numFmtId="0" fontId="31" fillId="20" borderId="34" xfId="0" applyFont="1" applyFill="1" applyBorder="1" applyAlignment="1">
      <alignment horizontal="center" vertical="center" wrapText="1"/>
    </xf>
    <xf numFmtId="0" fontId="31" fillId="19" borderId="34" xfId="0" applyFont="1" applyFill="1" applyBorder="1" applyAlignment="1">
      <alignment horizontal="center" vertical="center" wrapText="1"/>
    </xf>
    <xf numFmtId="0" fontId="31" fillId="24" borderId="34" xfId="0" applyFont="1" applyFill="1" applyBorder="1" applyAlignment="1">
      <alignment horizontal="center" vertical="center" wrapText="1"/>
    </xf>
    <xf numFmtId="0" fontId="4" fillId="0" borderId="0" xfId="0" applyNumberFormat="1" applyFont="1">
      <alignment vertical="top" wrapText="1"/>
    </xf>
    <xf numFmtId="0" fontId="13" fillId="0" borderId="0" xfId="0" applyFont="1">
      <alignment vertical="top" wrapText="1"/>
    </xf>
    <xf numFmtId="0" fontId="32" fillId="0" borderId="0" xfId="0" applyFont="1">
      <alignment vertical="top" wrapText="1"/>
    </xf>
    <xf numFmtId="49" fontId="13" fillId="0" borderId="4" xfId="0" applyNumberFormat="1" applyFont="1" applyBorder="1" applyProtection="1">
      <alignment vertical="top" wrapText="1"/>
      <protection locked="0"/>
    </xf>
    <xf numFmtId="0" fontId="0" fillId="0" borderId="35" xfId="0" applyBorder="1">
      <alignment vertical="top" wrapText="1"/>
    </xf>
    <xf numFmtId="0" fontId="2" fillId="0" borderId="35" xfId="0" applyFont="1" applyBorder="1">
      <alignment vertical="top" wrapText="1"/>
    </xf>
    <xf numFmtId="14" fontId="10" fillId="0" borderId="39" xfId="0" applyNumberFormat="1" applyFont="1" applyBorder="1" applyAlignment="1" applyProtection="1">
      <alignment horizontal="center" vertical="center"/>
      <protection locked="0"/>
    </xf>
    <xf numFmtId="0" fontId="11" fillId="0" borderId="39" xfId="0" applyFont="1" applyBorder="1" applyAlignment="1" applyProtection="1">
      <alignment horizontal="center" vertical="center"/>
      <protection locked="0"/>
    </xf>
    <xf numFmtId="0" fontId="10" fillId="0" borderId="39" xfId="0" applyFont="1" applyBorder="1" applyAlignment="1" applyProtection="1">
      <alignment horizontal="center" vertical="center"/>
      <protection locked="0"/>
    </xf>
    <xf numFmtId="0" fontId="10" fillId="12" borderId="39" xfId="0" applyFont="1" applyFill="1" applyBorder="1" applyAlignment="1" applyProtection="1">
      <alignment horizontal="center" vertical="center"/>
      <protection locked="0"/>
    </xf>
    <xf numFmtId="1" fontId="2" fillId="0" borderId="40" xfId="0" applyNumberFormat="1" applyFont="1" applyBorder="1" applyAlignment="1" applyProtection="1">
      <alignment horizontal="left" vertical="center" wrapText="1"/>
      <protection locked="0"/>
    </xf>
    <xf numFmtId="0" fontId="19" fillId="0" borderId="39" xfId="0" applyFont="1" applyBorder="1" applyAlignment="1" applyProtection="1">
      <alignment horizontal="center" vertical="center"/>
      <protection locked="0"/>
    </xf>
    <xf numFmtId="0" fontId="2" fillId="0" borderId="39" xfId="0" applyNumberFormat="1" applyFont="1" applyBorder="1">
      <alignment vertical="top" wrapText="1"/>
    </xf>
    <xf numFmtId="14" fontId="6" fillId="2" borderId="41" xfId="0" applyNumberFormat="1" applyFont="1" applyFill="1" applyBorder="1" applyAlignment="1" applyProtection="1">
      <alignment horizontal="center" vertical="center" wrapText="1"/>
      <protection locked="0"/>
    </xf>
    <xf numFmtId="49" fontId="6" fillId="2" borderId="41" xfId="0" applyNumberFormat="1" applyFont="1" applyFill="1" applyBorder="1" applyAlignment="1" applyProtection="1">
      <alignment horizontal="center" vertical="center" wrapText="1"/>
      <protection locked="0"/>
    </xf>
    <xf numFmtId="49" fontId="6" fillId="2" borderId="41" xfId="0" applyNumberFormat="1" applyFont="1" applyFill="1" applyBorder="1" applyAlignment="1">
      <alignment horizontal="center" vertical="center" wrapText="1"/>
    </xf>
    <xf numFmtId="0" fontId="2" fillId="0" borderId="43" xfId="0" applyNumberFormat="1" applyFont="1" applyBorder="1">
      <alignment vertical="top" wrapText="1"/>
    </xf>
    <xf numFmtId="165" fontId="23" fillId="3" borderId="41" xfId="0" applyNumberFormat="1" applyFont="1" applyFill="1" applyBorder="1" applyAlignment="1" applyProtection="1">
      <alignment vertical="center" wrapText="1"/>
      <protection locked="0"/>
    </xf>
    <xf numFmtId="14" fontId="21" fillId="3" borderId="41" xfId="0" applyNumberFormat="1" applyFont="1" applyFill="1" applyBorder="1" applyAlignment="1" applyProtection="1">
      <alignment vertical="center" wrapText="1"/>
      <protection locked="0"/>
    </xf>
    <xf numFmtId="164" fontId="5" fillId="3" borderId="41" xfId="0" applyNumberFormat="1" applyFont="1" applyFill="1" applyBorder="1" applyAlignment="1" applyProtection="1">
      <alignment horizontal="center" vertical="center" wrapText="1"/>
      <protection locked="0"/>
    </xf>
    <xf numFmtId="1" fontId="5" fillId="3" borderId="41" xfId="0" applyNumberFormat="1" applyFont="1" applyFill="1" applyBorder="1" applyAlignment="1" applyProtection="1">
      <alignment horizontal="center" vertical="center" wrapText="1"/>
      <protection locked="0"/>
    </xf>
    <xf numFmtId="0" fontId="5" fillId="3" borderId="41" xfId="0" applyFont="1" applyFill="1" applyBorder="1" applyAlignment="1" applyProtection="1">
      <alignment horizontal="center" vertical="center" wrapText="1"/>
      <protection locked="0"/>
    </xf>
    <xf numFmtId="0" fontId="5" fillId="3" borderId="44" xfId="0" applyFont="1" applyFill="1" applyBorder="1" applyAlignment="1" applyProtection="1">
      <alignment vertical="center" wrapText="1"/>
      <protection locked="0"/>
    </xf>
    <xf numFmtId="1" fontId="2" fillId="12" borderId="41" xfId="0" applyNumberFormat="1" applyFont="1" applyFill="1" applyBorder="1" applyAlignment="1" applyProtection="1">
      <alignment horizontal="center" vertical="center" wrapText="1"/>
      <protection locked="0"/>
    </xf>
    <xf numFmtId="1" fontId="2" fillId="0" borderId="44" xfId="0" applyNumberFormat="1" applyFont="1" applyBorder="1" applyAlignment="1" applyProtection="1">
      <alignment horizontal="left" vertical="center" wrapText="1"/>
      <protection locked="0"/>
    </xf>
    <xf numFmtId="0" fontId="19" fillId="0" borderId="45" xfId="0" applyFont="1" applyBorder="1" applyAlignment="1" applyProtection="1">
      <alignment horizontal="center" vertical="center" wrapText="1"/>
      <protection locked="0"/>
    </xf>
    <xf numFmtId="49" fontId="24" fillId="3" borderId="41" xfId="0" applyNumberFormat="1" applyFont="1" applyFill="1" applyBorder="1" applyAlignment="1" applyProtection="1">
      <alignment horizontal="right" vertical="center" wrapText="1"/>
      <protection locked="0"/>
    </xf>
    <xf numFmtId="0" fontId="2" fillId="12" borderId="41" xfId="0" applyNumberFormat="1" applyFont="1" applyFill="1" applyBorder="1" applyAlignment="1" applyProtection="1">
      <alignment horizontal="center" vertical="center" wrapText="1"/>
      <protection locked="0"/>
    </xf>
    <xf numFmtId="18" fontId="5" fillId="3" borderId="41" xfId="0" applyNumberFormat="1" applyFont="1" applyFill="1" applyBorder="1" applyAlignment="1" applyProtection="1">
      <alignment horizontal="center" vertical="center" wrapText="1"/>
      <protection locked="0"/>
    </xf>
    <xf numFmtId="14" fontId="22" fillId="3" borderId="41" xfId="0" applyNumberFormat="1" applyFont="1" applyFill="1" applyBorder="1" applyAlignment="1" applyProtection="1">
      <alignment vertical="center" wrapText="1"/>
      <protection locked="0"/>
    </xf>
    <xf numFmtId="1" fontId="5" fillId="3" borderId="41" xfId="0" applyNumberFormat="1" applyFont="1" applyFill="1" applyBorder="1" applyAlignment="1" applyProtection="1">
      <alignment vertical="center" wrapText="1"/>
      <protection locked="0"/>
    </xf>
    <xf numFmtId="0" fontId="20" fillId="0" borderId="45" xfId="5" applyFont="1" applyBorder="1" applyAlignment="1" applyProtection="1">
      <alignment horizontal="center" vertical="center" wrapText="1"/>
      <protection locked="0"/>
    </xf>
    <xf numFmtId="0" fontId="2" fillId="12" borderId="43" xfId="0" applyNumberFormat="1" applyFont="1" applyFill="1" applyBorder="1" applyAlignment="1" applyProtection="1">
      <alignment horizontal="center" vertical="center" wrapText="1"/>
      <protection locked="0"/>
    </xf>
    <xf numFmtId="14" fontId="24" fillId="3" borderId="41" xfId="0" applyNumberFormat="1" applyFont="1" applyFill="1" applyBorder="1" applyAlignment="1" applyProtection="1">
      <alignment vertical="center" wrapText="1"/>
      <protection locked="0"/>
    </xf>
    <xf numFmtId="165" fontId="23" fillId="3" borderId="41" xfId="0" applyNumberFormat="1" applyFont="1" applyFill="1" applyBorder="1" applyProtection="1">
      <alignment vertical="top" wrapText="1"/>
      <protection locked="0"/>
    </xf>
    <xf numFmtId="0" fontId="24" fillId="3" borderId="41" xfId="0" applyFont="1" applyFill="1" applyBorder="1" applyAlignment="1" applyProtection="1">
      <alignment horizontal="center" vertical="center" wrapText="1"/>
      <protection locked="0"/>
    </xf>
    <xf numFmtId="18" fontId="24" fillId="3" borderId="41" xfId="0" applyNumberFormat="1" applyFont="1" applyFill="1" applyBorder="1" applyAlignment="1" applyProtection="1">
      <alignment horizontal="center" vertical="center" wrapText="1"/>
      <protection locked="0"/>
    </xf>
    <xf numFmtId="14" fontId="5" fillId="3" borderId="41" xfId="0" applyNumberFormat="1" applyFont="1" applyFill="1" applyBorder="1" applyAlignment="1" applyProtection="1">
      <alignment vertical="center" wrapText="1"/>
      <protection locked="0"/>
    </xf>
    <xf numFmtId="14" fontId="18" fillId="3" borderId="41" xfId="0" applyNumberFormat="1" applyFont="1" applyFill="1" applyBorder="1" applyAlignment="1" applyProtection="1">
      <alignment vertical="center" wrapText="1"/>
      <protection locked="0"/>
    </xf>
    <xf numFmtId="14" fontId="2" fillId="0" borderId="43" xfId="0" applyNumberFormat="1" applyFont="1" applyBorder="1" applyAlignment="1" applyProtection="1">
      <alignment vertical="center" wrapText="1"/>
      <protection locked="0"/>
    </xf>
    <xf numFmtId="0" fontId="5" fillId="0" borderId="43" xfId="0" applyNumberFormat="1" applyFont="1" applyBorder="1" applyAlignment="1" applyProtection="1">
      <alignment horizontal="center" vertical="center" wrapText="1"/>
      <protection locked="0"/>
    </xf>
    <xf numFmtId="1" fontId="5" fillId="0" borderId="43" xfId="0" applyNumberFormat="1" applyFont="1" applyBorder="1" applyAlignment="1" applyProtection="1">
      <alignment horizontal="center" vertical="center" wrapText="1"/>
      <protection locked="0"/>
    </xf>
    <xf numFmtId="0" fontId="2" fillId="0" borderId="43" xfId="0" applyNumberFormat="1" applyFont="1" applyBorder="1" applyAlignment="1" applyProtection="1">
      <alignment horizontal="center" vertical="center" wrapText="1"/>
      <protection locked="0"/>
    </xf>
    <xf numFmtId="0" fontId="2" fillId="0" borderId="43" xfId="0" applyNumberFormat="1" applyFont="1" applyBorder="1" applyAlignment="1" applyProtection="1">
      <alignment vertical="center" wrapText="1"/>
      <protection locked="0"/>
    </xf>
    <xf numFmtId="0" fontId="2" fillId="16" borderId="43" xfId="0" applyNumberFormat="1" applyFont="1" applyFill="1" applyBorder="1" applyProtection="1">
      <alignment vertical="top" wrapText="1"/>
      <protection locked="0"/>
    </xf>
    <xf numFmtId="49" fontId="6" fillId="2" borderId="46" xfId="0" applyNumberFormat="1" applyFont="1" applyFill="1" applyBorder="1" applyAlignment="1" applyProtection="1">
      <alignment horizontal="center" vertical="center" wrapText="1"/>
      <protection locked="0"/>
    </xf>
    <xf numFmtId="49" fontId="2" fillId="16" borderId="46" xfId="0" applyNumberFormat="1" applyFont="1" applyFill="1" applyBorder="1" applyProtection="1">
      <alignment vertical="top" wrapText="1"/>
      <protection locked="0"/>
    </xf>
    <xf numFmtId="0" fontId="2" fillId="16" borderId="46" xfId="0" applyFont="1" applyFill="1" applyBorder="1" applyProtection="1">
      <alignment vertical="top" wrapText="1"/>
      <protection locked="0"/>
    </xf>
    <xf numFmtId="0" fontId="10" fillId="0" borderId="47" xfId="0" applyFont="1" applyBorder="1" applyAlignment="1" applyProtection="1">
      <alignment horizontal="center" vertical="center"/>
      <protection locked="0"/>
    </xf>
    <xf numFmtId="49" fontId="6" fillId="2" borderId="49" xfId="0" applyNumberFormat="1" applyFont="1" applyFill="1" applyBorder="1" applyAlignment="1" applyProtection="1">
      <alignment horizontal="center" vertical="center" wrapText="1"/>
      <protection locked="0"/>
    </xf>
    <xf numFmtId="0" fontId="5" fillId="3" borderId="49" xfId="0" applyFont="1" applyFill="1" applyBorder="1" applyAlignment="1" applyProtection="1">
      <alignment vertical="center" wrapText="1"/>
      <protection locked="0"/>
    </xf>
    <xf numFmtId="0" fontId="2" fillId="0" borderId="50" xfId="0" applyNumberFormat="1" applyFont="1" applyBorder="1" applyAlignment="1" applyProtection="1">
      <alignment vertical="center" wrapText="1"/>
      <protection locked="0"/>
    </xf>
    <xf numFmtId="1" fontId="2" fillId="0" borderId="42" xfId="0" applyNumberFormat="1" applyFont="1" applyBorder="1" applyAlignment="1" applyProtection="1">
      <alignment horizontal="left" vertical="center" wrapText="1"/>
      <protection locked="0"/>
    </xf>
    <xf numFmtId="49" fontId="6" fillId="2" borderId="45" xfId="0" applyNumberFormat="1" applyFont="1" applyFill="1" applyBorder="1" applyAlignment="1" applyProtection="1">
      <alignment horizontal="center" vertical="center" wrapText="1"/>
      <protection locked="0"/>
    </xf>
    <xf numFmtId="0" fontId="19" fillId="0" borderId="45" xfId="0" applyNumberFormat="1" applyFont="1" applyBorder="1" applyAlignment="1" applyProtection="1">
      <alignment horizontal="center" vertical="center" wrapText="1"/>
      <protection locked="0"/>
    </xf>
    <xf numFmtId="0" fontId="34" fillId="0" borderId="0" xfId="0" applyFont="1">
      <alignment vertical="top" wrapText="1"/>
    </xf>
    <xf numFmtId="14" fontId="21" fillId="3" borderId="51" xfId="0" applyNumberFormat="1" applyFont="1" applyFill="1" applyBorder="1" applyAlignment="1" applyProtection="1">
      <alignment vertical="center" wrapText="1"/>
      <protection locked="0"/>
    </xf>
    <xf numFmtId="0" fontId="5" fillId="3" borderId="51" xfId="0" applyFont="1" applyFill="1" applyBorder="1" applyAlignment="1" applyProtection="1">
      <alignment horizontal="center" vertical="center" wrapText="1"/>
      <protection locked="0"/>
    </xf>
    <xf numFmtId="0" fontId="5" fillId="3" borderId="52" xfId="0" applyFont="1" applyFill="1" applyBorder="1" applyAlignment="1" applyProtection="1">
      <alignment vertical="center" wrapText="1"/>
      <protection locked="0"/>
    </xf>
    <xf numFmtId="1" fontId="2" fillId="0" borderId="54" xfId="0" applyNumberFormat="1" applyFont="1" applyBorder="1" applyAlignment="1" applyProtection="1">
      <alignment horizontal="left" vertical="center" wrapText="1"/>
      <protection locked="0"/>
    </xf>
    <xf numFmtId="0" fontId="19" fillId="0" borderId="56" xfId="0" applyFont="1" applyBorder="1" applyAlignment="1" applyProtection="1">
      <alignment horizontal="center" vertical="center" wrapText="1"/>
      <protection locked="0"/>
    </xf>
    <xf numFmtId="0" fontId="2" fillId="0" borderId="57" xfId="0" applyNumberFormat="1" applyFont="1" applyBorder="1">
      <alignment vertical="top" wrapText="1"/>
    </xf>
    <xf numFmtId="49" fontId="24" fillId="3" borderId="58" xfId="0" applyNumberFormat="1" applyFont="1" applyFill="1" applyBorder="1" applyAlignment="1" applyProtection="1">
      <alignment horizontal="right" vertical="center" wrapText="1"/>
      <protection locked="0"/>
    </xf>
    <xf numFmtId="18" fontId="5" fillId="3" borderId="58" xfId="0" applyNumberFormat="1" applyFont="1" applyFill="1" applyBorder="1" applyAlignment="1" applyProtection="1">
      <alignment horizontal="center" vertical="center" wrapText="1"/>
      <protection locked="0"/>
    </xf>
    <xf numFmtId="0" fontId="5" fillId="3" borderId="58" xfId="0" applyFont="1" applyFill="1" applyBorder="1" applyAlignment="1" applyProtection="1">
      <alignment horizontal="center" vertical="center" wrapText="1"/>
      <protection locked="0"/>
    </xf>
    <xf numFmtId="0" fontId="5" fillId="3" borderId="59" xfId="0" applyFont="1" applyFill="1" applyBorder="1" applyAlignment="1" applyProtection="1">
      <alignment vertical="center" wrapText="1"/>
      <protection locked="0"/>
    </xf>
    <xf numFmtId="0" fontId="5" fillId="3" borderId="60" xfId="0" applyFont="1" applyFill="1" applyBorder="1" applyAlignment="1" applyProtection="1">
      <alignment vertical="center" wrapText="1"/>
      <protection locked="0"/>
    </xf>
    <xf numFmtId="49" fontId="2" fillId="16" borderId="61" xfId="0" applyNumberFormat="1" applyFont="1" applyFill="1" applyBorder="1" applyProtection="1">
      <alignment vertical="top" wrapText="1"/>
      <protection locked="0"/>
    </xf>
    <xf numFmtId="0" fontId="2" fillId="12" borderId="58" xfId="0" applyNumberFormat="1" applyFont="1" applyFill="1" applyBorder="1" applyAlignment="1" applyProtection="1">
      <alignment horizontal="center" vertical="center" wrapText="1"/>
      <protection locked="0"/>
    </xf>
    <xf numFmtId="1" fontId="2" fillId="12" borderId="58" xfId="0" applyNumberFormat="1" applyFont="1" applyFill="1" applyBorder="1" applyAlignment="1" applyProtection="1">
      <alignment horizontal="center" vertical="center" wrapText="1"/>
      <protection locked="0"/>
    </xf>
    <xf numFmtId="1" fontId="2" fillId="0" borderId="59" xfId="0" applyNumberFormat="1" applyFont="1" applyBorder="1" applyAlignment="1" applyProtection="1">
      <alignment horizontal="left" vertical="center" wrapText="1"/>
      <protection locked="0"/>
    </xf>
    <xf numFmtId="1" fontId="2" fillId="0" borderId="62" xfId="0" applyNumberFormat="1" applyFont="1" applyBorder="1" applyAlignment="1" applyProtection="1">
      <alignment horizontal="left" vertical="center" wrapText="1"/>
      <protection locked="0"/>
    </xf>
    <xf numFmtId="0" fontId="19" fillId="0" borderId="63" xfId="0" applyFont="1" applyBorder="1" applyAlignment="1" applyProtection="1">
      <alignment horizontal="center" vertical="center" wrapText="1"/>
      <protection locked="0"/>
    </xf>
    <xf numFmtId="0" fontId="2" fillId="16" borderId="53" xfId="0" applyFont="1" applyFill="1" applyBorder="1" applyProtection="1">
      <alignment vertical="top" wrapText="1"/>
      <protection locked="0"/>
    </xf>
    <xf numFmtId="0" fontId="2" fillId="12" borderId="51" xfId="0" applyNumberFormat="1" applyFont="1" applyFill="1" applyBorder="1" applyAlignment="1" applyProtection="1">
      <alignment horizontal="center" vertical="center" wrapText="1"/>
      <protection locked="0"/>
    </xf>
    <xf numFmtId="14" fontId="21" fillId="3" borderId="58" xfId="0" applyNumberFormat="1" applyFont="1" applyFill="1" applyBorder="1" applyAlignment="1" applyProtection="1">
      <alignment vertical="center" wrapText="1"/>
      <protection locked="0"/>
    </xf>
    <xf numFmtId="0" fontId="2" fillId="16" borderId="61" xfId="0" applyFont="1" applyFill="1" applyBorder="1" applyProtection="1">
      <alignment vertical="top" wrapText="1"/>
      <protection locked="0"/>
    </xf>
    <xf numFmtId="2" fontId="2" fillId="0" borderId="48" xfId="0" applyNumberFormat="1" applyFont="1" applyBorder="1" applyProtection="1">
      <alignment vertical="top" wrapText="1"/>
      <protection locked="0"/>
    </xf>
    <xf numFmtId="0" fontId="10" fillId="0" borderId="39" xfId="0" applyFont="1" applyBorder="1" applyAlignment="1" applyProtection="1">
      <alignment horizontal="center" vertical="center"/>
    </xf>
    <xf numFmtId="49" fontId="6" fillId="2" borderId="41" xfId="0" applyNumberFormat="1" applyFont="1" applyFill="1" applyBorder="1" applyAlignment="1" applyProtection="1">
      <alignment horizontal="center" vertical="center" wrapText="1"/>
    </xf>
    <xf numFmtId="2" fontId="2" fillId="0" borderId="41" xfId="0" applyNumberFormat="1" applyFont="1" applyBorder="1" applyProtection="1">
      <alignment vertical="top" wrapText="1"/>
    </xf>
    <xf numFmtId="1" fontId="2" fillId="0" borderId="41" xfId="0" applyNumberFormat="1" applyFont="1" applyBorder="1" applyProtection="1">
      <alignment vertical="top" wrapText="1"/>
    </xf>
    <xf numFmtId="1" fontId="2" fillId="0" borderId="41" xfId="0" applyNumberFormat="1" applyFont="1" applyBorder="1" applyAlignment="1" applyProtection="1">
      <alignment horizontal="center" vertical="center" wrapText="1"/>
    </xf>
    <xf numFmtId="1" fontId="2" fillId="0" borderId="58" xfId="0" applyNumberFormat="1" applyFont="1" applyBorder="1" applyAlignment="1" applyProtection="1">
      <alignment horizontal="center" vertical="center" wrapText="1"/>
    </xf>
    <xf numFmtId="49" fontId="2" fillId="0" borderId="41" xfId="0" applyNumberFormat="1" applyFont="1" applyBorder="1" applyProtection="1">
      <alignment vertical="top" wrapText="1"/>
    </xf>
    <xf numFmtId="1" fontId="2" fillId="0" borderId="42" xfId="0" applyNumberFormat="1" applyFont="1" applyBorder="1" applyAlignment="1" applyProtection="1">
      <alignment horizontal="left" vertical="center" wrapText="1"/>
    </xf>
    <xf numFmtId="0" fontId="2" fillId="0" borderId="41" xfId="0" applyFont="1" applyBorder="1" applyProtection="1">
      <alignment vertical="top" wrapText="1"/>
    </xf>
    <xf numFmtId="0" fontId="2" fillId="0" borderId="41" xfId="0" applyFont="1" applyBorder="1" applyAlignment="1" applyProtection="1">
      <alignment vertical="center" wrapText="1"/>
    </xf>
    <xf numFmtId="0" fontId="2" fillId="0" borderId="43" xfId="0" applyNumberFormat="1" applyFont="1" applyBorder="1" applyProtection="1">
      <alignment vertical="top" wrapText="1"/>
    </xf>
    <xf numFmtId="0" fontId="2" fillId="0" borderId="43" xfId="0" applyNumberFormat="1" applyFont="1" applyBorder="1" applyAlignment="1" applyProtection="1">
      <alignment vertical="center" wrapText="1"/>
    </xf>
    <xf numFmtId="0" fontId="2" fillId="0" borderId="41" xfId="0" applyFont="1" applyBorder="1" applyAlignment="1" applyProtection="1">
      <alignment horizontal="center" vertical="center" wrapText="1"/>
    </xf>
    <xf numFmtId="0" fontId="2" fillId="0" borderId="43" xfId="0" applyNumberFormat="1" applyFont="1" applyBorder="1" applyAlignment="1" applyProtection="1">
      <alignment horizontal="center" vertical="center" wrapText="1"/>
    </xf>
    <xf numFmtId="1" fontId="2" fillId="0" borderId="41" xfId="0" applyNumberFormat="1" applyFont="1" applyBorder="1" applyAlignment="1" applyProtection="1">
      <alignment horizontal="center" vertical="center" wrapText="1"/>
      <protection locked="0"/>
    </xf>
    <xf numFmtId="1" fontId="2" fillId="0" borderId="58" xfId="0" applyNumberFormat="1" applyFont="1" applyBorder="1" applyAlignment="1" applyProtection="1">
      <alignment horizontal="center" vertical="center" wrapText="1"/>
      <protection locked="0"/>
    </xf>
    <xf numFmtId="165" fontId="23" fillId="3" borderId="58" xfId="0" applyNumberFormat="1" applyFont="1" applyFill="1" applyBorder="1" applyAlignment="1" applyProtection="1">
      <alignment vertical="center" wrapText="1"/>
      <protection locked="0"/>
    </xf>
    <xf numFmtId="2" fontId="2" fillId="0" borderId="64" xfId="0" applyNumberFormat="1" applyFont="1" applyBorder="1" applyProtection="1">
      <alignment vertical="top" wrapText="1"/>
    </xf>
    <xf numFmtId="49" fontId="24" fillId="3" borderId="67" xfId="0" applyNumberFormat="1" applyFont="1" applyFill="1" applyBorder="1" applyAlignment="1" applyProtection="1">
      <alignment horizontal="right" vertical="center" wrapText="1"/>
      <protection locked="0"/>
    </xf>
    <xf numFmtId="14" fontId="21" fillId="3" borderId="67" xfId="0" applyNumberFormat="1" applyFont="1" applyFill="1" applyBorder="1" applyAlignment="1" applyProtection="1">
      <alignment vertical="center" wrapText="1"/>
      <protection locked="0"/>
    </xf>
    <xf numFmtId="164" fontId="5" fillId="3" borderId="67" xfId="0" applyNumberFormat="1" applyFont="1" applyFill="1" applyBorder="1" applyAlignment="1" applyProtection="1">
      <alignment horizontal="center" vertical="center" wrapText="1"/>
      <protection locked="0"/>
    </xf>
    <xf numFmtId="18" fontId="5" fillId="3" borderId="67" xfId="0" applyNumberFormat="1" applyFont="1" applyFill="1" applyBorder="1" applyAlignment="1" applyProtection="1">
      <alignment horizontal="center" vertical="center" wrapText="1"/>
      <protection locked="0"/>
    </xf>
    <xf numFmtId="0" fontId="5" fillId="3" borderId="67" xfId="0" applyFont="1" applyFill="1" applyBorder="1" applyAlignment="1" applyProtection="1">
      <alignment horizontal="center" vertical="center" wrapText="1"/>
      <protection locked="0"/>
    </xf>
    <xf numFmtId="0" fontId="5" fillId="3" borderId="66" xfId="0" applyFont="1" applyFill="1" applyBorder="1" applyAlignment="1" applyProtection="1">
      <alignment vertical="center" wrapText="1"/>
      <protection locked="0"/>
    </xf>
    <xf numFmtId="0" fontId="5" fillId="3" borderId="68" xfId="0" applyFont="1" applyFill="1" applyBorder="1" applyAlignment="1" applyProtection="1">
      <alignment vertical="center" wrapText="1"/>
      <protection locked="0"/>
    </xf>
    <xf numFmtId="0" fontId="2" fillId="16" borderId="69" xfId="0" applyFont="1" applyFill="1" applyBorder="1" applyProtection="1">
      <alignment vertical="top" wrapText="1"/>
      <protection locked="0"/>
    </xf>
    <xf numFmtId="0" fontId="2" fillId="12" borderId="67" xfId="0" applyNumberFormat="1" applyFont="1" applyFill="1" applyBorder="1" applyAlignment="1" applyProtection="1">
      <alignment horizontal="center" vertical="center" wrapText="1"/>
      <protection locked="0"/>
    </xf>
    <xf numFmtId="1" fontId="2" fillId="12" borderId="67" xfId="0" applyNumberFormat="1" applyFont="1" applyFill="1" applyBorder="1" applyAlignment="1" applyProtection="1">
      <alignment horizontal="center" vertical="center" wrapText="1"/>
      <protection locked="0"/>
    </xf>
    <xf numFmtId="1" fontId="2" fillId="0" borderId="67" xfId="0" applyNumberFormat="1" applyFont="1" applyBorder="1" applyAlignment="1" applyProtection="1">
      <alignment horizontal="center" vertical="center" wrapText="1"/>
      <protection locked="0"/>
    </xf>
    <xf numFmtId="1" fontId="2" fillId="0" borderId="66" xfId="0" applyNumberFormat="1" applyFont="1" applyBorder="1" applyAlignment="1" applyProtection="1">
      <alignment horizontal="left" vertical="center" wrapText="1"/>
      <protection locked="0"/>
    </xf>
    <xf numFmtId="1" fontId="2" fillId="0" borderId="70" xfId="0" applyNumberFormat="1" applyFont="1" applyBorder="1" applyAlignment="1" applyProtection="1">
      <alignment horizontal="left" vertical="center" wrapText="1"/>
      <protection locked="0"/>
    </xf>
    <xf numFmtId="0" fontId="19" fillId="0" borderId="71" xfId="0" applyFont="1" applyBorder="1" applyAlignment="1" applyProtection="1">
      <alignment horizontal="center" vertical="center" wrapText="1"/>
      <protection locked="0"/>
    </xf>
    <xf numFmtId="0" fontId="2" fillId="0" borderId="72" xfId="0" applyNumberFormat="1" applyFont="1" applyBorder="1">
      <alignment vertical="top" wrapText="1"/>
    </xf>
    <xf numFmtId="14" fontId="24" fillId="3" borderId="67" xfId="0" applyNumberFormat="1" applyFont="1" applyFill="1" applyBorder="1" applyAlignment="1" applyProtection="1">
      <alignment vertical="center" wrapText="1"/>
      <protection locked="0"/>
    </xf>
    <xf numFmtId="14" fontId="24" fillId="3" borderId="73" xfId="0" applyNumberFormat="1" applyFont="1" applyFill="1" applyBorder="1" applyAlignment="1" applyProtection="1">
      <alignment vertical="center" wrapText="1"/>
      <protection locked="0"/>
    </xf>
    <xf numFmtId="14" fontId="21" fillId="3" borderId="73" xfId="0" applyNumberFormat="1" applyFont="1" applyFill="1" applyBorder="1" applyAlignment="1" applyProtection="1">
      <alignment vertical="center" wrapText="1"/>
      <protection locked="0"/>
    </xf>
    <xf numFmtId="18" fontId="5" fillId="3" borderId="73" xfId="0" applyNumberFormat="1" applyFont="1" applyFill="1" applyBorder="1" applyAlignment="1" applyProtection="1">
      <alignment horizontal="center" vertical="center" wrapText="1"/>
      <protection locked="0"/>
    </xf>
    <xf numFmtId="0" fontId="5" fillId="3" borderId="73" xfId="0" applyFont="1" applyFill="1" applyBorder="1" applyAlignment="1" applyProtection="1">
      <alignment horizontal="center" vertical="center" wrapText="1"/>
      <protection locked="0"/>
    </xf>
    <xf numFmtId="0" fontId="5" fillId="3" borderId="65" xfId="0" applyFont="1" applyFill="1" applyBorder="1" applyAlignment="1" applyProtection="1">
      <alignment vertical="center" wrapText="1"/>
      <protection locked="0"/>
    </xf>
    <xf numFmtId="0" fontId="5" fillId="3" borderId="74" xfId="0" applyFont="1" applyFill="1" applyBorder="1" applyAlignment="1" applyProtection="1">
      <alignment vertical="center" wrapText="1"/>
      <protection locked="0"/>
    </xf>
    <xf numFmtId="0" fontId="2" fillId="16" borderId="75" xfId="0" applyFont="1" applyFill="1" applyBorder="1" applyProtection="1">
      <alignment vertical="top" wrapText="1"/>
      <protection locked="0"/>
    </xf>
    <xf numFmtId="0" fontId="2" fillId="12" borderId="73" xfId="0" applyNumberFormat="1" applyFont="1" applyFill="1" applyBorder="1" applyAlignment="1" applyProtection="1">
      <alignment horizontal="center" vertical="center" wrapText="1"/>
      <protection locked="0"/>
    </xf>
    <xf numFmtId="1" fontId="2" fillId="12" borderId="73" xfId="0" applyNumberFormat="1" applyFont="1" applyFill="1" applyBorder="1" applyAlignment="1" applyProtection="1">
      <alignment horizontal="center" vertical="center" wrapText="1"/>
      <protection locked="0"/>
    </xf>
    <xf numFmtId="1" fontId="2" fillId="0" borderId="73" xfId="0" applyNumberFormat="1" applyFont="1" applyBorder="1" applyAlignment="1" applyProtection="1">
      <alignment horizontal="center" vertical="center" wrapText="1"/>
      <protection locked="0"/>
    </xf>
    <xf numFmtId="1" fontId="2" fillId="0" borderId="65" xfId="0" applyNumberFormat="1" applyFont="1" applyBorder="1" applyAlignment="1" applyProtection="1">
      <alignment horizontal="left" vertical="center" wrapText="1"/>
      <protection locked="0"/>
    </xf>
    <xf numFmtId="1" fontId="2" fillId="0" borderId="76" xfId="0" applyNumberFormat="1" applyFont="1" applyBorder="1" applyAlignment="1" applyProtection="1">
      <alignment horizontal="left" vertical="center" wrapText="1"/>
      <protection locked="0"/>
    </xf>
    <xf numFmtId="0" fontId="19" fillId="0" borderId="77" xfId="0" applyFont="1" applyBorder="1" applyAlignment="1" applyProtection="1">
      <alignment horizontal="center" vertical="center" wrapText="1"/>
      <protection locked="0"/>
    </xf>
    <xf numFmtId="0" fontId="2" fillId="0" borderId="78" xfId="0" applyNumberFormat="1" applyFont="1" applyBorder="1">
      <alignment vertical="top" wrapText="1"/>
    </xf>
    <xf numFmtId="165" fontId="23" fillId="3" borderId="73" xfId="0" applyNumberFormat="1" applyFont="1" applyFill="1" applyBorder="1" applyAlignment="1" applyProtection="1">
      <alignment vertical="center" wrapText="1"/>
      <protection locked="0"/>
    </xf>
    <xf numFmtId="164" fontId="5" fillId="3" borderId="73" xfId="0" applyNumberFormat="1" applyFont="1" applyFill="1" applyBorder="1" applyAlignment="1" applyProtection="1">
      <alignment horizontal="center" vertical="center" wrapText="1"/>
      <protection locked="0"/>
    </xf>
    <xf numFmtId="14" fontId="22" fillId="3" borderId="67" xfId="0" applyNumberFormat="1" applyFont="1" applyFill="1" applyBorder="1" applyAlignment="1" applyProtection="1">
      <alignment vertical="center" wrapText="1"/>
      <protection locked="0"/>
    </xf>
    <xf numFmtId="49" fontId="2" fillId="16" borderId="69" xfId="0" applyNumberFormat="1" applyFont="1" applyFill="1" applyBorder="1" applyProtection="1">
      <alignment vertical="top" wrapText="1"/>
      <protection locked="0"/>
    </xf>
    <xf numFmtId="0" fontId="2" fillId="12" borderId="72" xfId="0" applyNumberFormat="1" applyFont="1" applyFill="1" applyBorder="1" applyAlignment="1" applyProtection="1">
      <alignment horizontal="center" vertical="center" wrapText="1"/>
      <protection locked="0"/>
    </xf>
    <xf numFmtId="0" fontId="36" fillId="25" borderId="80" xfId="0" applyFont="1" applyFill="1" applyBorder="1">
      <alignment vertical="top" wrapText="1"/>
    </xf>
    <xf numFmtId="0" fontId="36" fillId="25" borderId="79" xfId="0" applyFont="1" applyFill="1" applyBorder="1">
      <alignment vertical="top" wrapText="1"/>
    </xf>
    <xf numFmtId="18" fontId="36" fillId="25" borderId="79" xfId="0" applyNumberFormat="1" applyFont="1" applyFill="1" applyBorder="1">
      <alignment vertical="top" wrapText="1"/>
    </xf>
    <xf numFmtId="0" fontId="36" fillId="25" borderId="81" xfId="0" applyFont="1" applyFill="1" applyBorder="1">
      <alignment vertical="top" wrapText="1"/>
    </xf>
    <xf numFmtId="0" fontId="36" fillId="25" borderId="82" xfId="0" applyFont="1" applyFill="1" applyBorder="1">
      <alignment vertical="top" wrapText="1"/>
    </xf>
    <xf numFmtId="0" fontId="37" fillId="16" borderId="79" xfId="0" applyFont="1" applyFill="1" applyBorder="1">
      <alignment vertical="top" wrapText="1"/>
    </xf>
    <xf numFmtId="0" fontId="38" fillId="25" borderId="83" xfId="0" applyFont="1" applyFill="1" applyBorder="1">
      <alignment vertical="top" wrapText="1"/>
    </xf>
    <xf numFmtId="0" fontId="35" fillId="25" borderId="83" xfId="0" applyFont="1" applyFill="1" applyBorder="1">
      <alignment vertical="top" wrapText="1"/>
    </xf>
    <xf numFmtId="20" fontId="5" fillId="3" borderId="41" xfId="0" applyNumberFormat="1" applyFont="1" applyFill="1" applyBorder="1" applyAlignment="1" applyProtection="1">
      <alignment horizontal="center" vertical="center" wrapText="1"/>
      <protection locked="0"/>
    </xf>
    <xf numFmtId="164" fontId="5" fillId="3" borderId="58" xfId="0" applyNumberFormat="1" applyFont="1" applyFill="1" applyBorder="1" applyAlignment="1" applyProtection="1">
      <alignment horizontal="center" vertical="center" wrapText="1"/>
      <protection locked="0"/>
    </xf>
    <xf numFmtId="20" fontId="5" fillId="3" borderId="58" xfId="0" applyNumberFormat="1" applyFont="1" applyFill="1" applyBorder="1" applyAlignment="1" applyProtection="1">
      <alignment horizontal="center" vertical="center" wrapText="1"/>
      <protection locked="0"/>
    </xf>
    <xf numFmtId="18" fontId="5" fillId="3" borderId="84" xfId="0" applyNumberFormat="1" applyFont="1" applyFill="1" applyBorder="1" applyAlignment="1" applyProtection="1">
      <alignment horizontal="center" vertical="center" wrapText="1"/>
      <protection locked="0"/>
    </xf>
    <xf numFmtId="0" fontId="5" fillId="3" borderId="85" xfId="0" applyFont="1" applyFill="1" applyBorder="1" applyAlignment="1" applyProtection="1">
      <alignment vertical="center" wrapText="1"/>
      <protection locked="0"/>
    </xf>
    <xf numFmtId="0" fontId="5" fillId="3" borderId="86" xfId="0" applyFont="1" applyFill="1" applyBorder="1" applyAlignment="1" applyProtection="1">
      <alignment vertical="center" wrapText="1"/>
      <protection locked="0"/>
    </xf>
    <xf numFmtId="1" fontId="2" fillId="0" borderId="84" xfId="0" applyNumberFormat="1" applyFont="1" applyBorder="1" applyAlignment="1" applyProtection="1">
      <alignment horizontal="center" vertical="center" wrapText="1"/>
      <protection locked="0"/>
    </xf>
    <xf numFmtId="1" fontId="2" fillId="0" borderId="85" xfId="0" applyNumberFormat="1" applyFont="1" applyBorder="1" applyAlignment="1" applyProtection="1">
      <alignment horizontal="left" vertical="center" wrapText="1"/>
      <protection locked="0"/>
    </xf>
    <xf numFmtId="1" fontId="2" fillId="0" borderId="87" xfId="0" applyNumberFormat="1" applyFont="1" applyBorder="1" applyAlignment="1" applyProtection="1">
      <alignment horizontal="left" vertical="center" wrapText="1"/>
      <protection locked="0"/>
    </xf>
    <xf numFmtId="0" fontId="19" fillId="0" borderId="89" xfId="0" applyFont="1" applyBorder="1" applyAlignment="1" applyProtection="1">
      <alignment horizontal="center" vertical="center" wrapText="1"/>
      <protection locked="0"/>
    </xf>
    <xf numFmtId="0" fontId="2" fillId="0" borderId="90" xfId="0" applyNumberFormat="1" applyFont="1" applyBorder="1">
      <alignment vertical="top" wrapText="1"/>
    </xf>
    <xf numFmtId="164" fontId="5" fillId="3" borderId="91" xfId="0" applyNumberFormat="1" applyFont="1" applyFill="1" applyBorder="1" applyAlignment="1" applyProtection="1">
      <alignment horizontal="center" vertical="center" wrapText="1"/>
      <protection locked="0"/>
    </xf>
    <xf numFmtId="18" fontId="5" fillId="3" borderId="91" xfId="0" applyNumberFormat="1" applyFont="1" applyFill="1" applyBorder="1" applyAlignment="1" applyProtection="1">
      <alignment horizontal="center" vertical="center" wrapText="1"/>
      <protection locked="0"/>
    </xf>
    <xf numFmtId="0" fontId="5" fillId="3" borderId="91" xfId="0" applyFont="1" applyFill="1" applyBorder="1" applyAlignment="1" applyProtection="1">
      <alignment horizontal="center" vertical="center" wrapText="1"/>
      <protection locked="0"/>
    </xf>
    <xf numFmtId="0" fontId="5" fillId="3" borderId="92" xfId="0" applyFont="1" applyFill="1" applyBorder="1" applyAlignment="1" applyProtection="1">
      <alignment vertical="center" wrapText="1"/>
      <protection locked="0"/>
    </xf>
    <xf numFmtId="0" fontId="5" fillId="3" borderId="93" xfId="0" applyFont="1" applyFill="1" applyBorder="1" applyAlignment="1" applyProtection="1">
      <alignment vertical="center" wrapText="1"/>
      <protection locked="0"/>
    </xf>
    <xf numFmtId="1" fontId="2" fillId="0" borderId="91" xfId="0" applyNumberFormat="1" applyFont="1" applyBorder="1" applyAlignment="1" applyProtection="1">
      <alignment horizontal="center" vertical="center" wrapText="1"/>
    </xf>
    <xf numFmtId="0" fontId="2" fillId="12" borderId="91" xfId="0" applyNumberFormat="1" applyFont="1" applyFill="1" applyBorder="1" applyAlignment="1" applyProtection="1">
      <alignment horizontal="center" vertical="center" wrapText="1"/>
      <protection locked="0"/>
    </xf>
    <xf numFmtId="1" fontId="2" fillId="12" borderId="91" xfId="0" applyNumberFormat="1" applyFont="1" applyFill="1" applyBorder="1" applyAlignment="1" applyProtection="1">
      <alignment horizontal="center" vertical="center" wrapText="1"/>
      <protection locked="0"/>
    </xf>
    <xf numFmtId="1" fontId="2" fillId="0" borderId="91" xfId="0" applyNumberFormat="1" applyFont="1" applyBorder="1" applyAlignment="1" applyProtection="1">
      <alignment horizontal="center" vertical="center" wrapText="1"/>
      <protection locked="0"/>
    </xf>
    <xf numFmtId="1" fontId="2" fillId="0" borderId="92" xfId="0" applyNumberFormat="1" applyFont="1" applyBorder="1" applyAlignment="1" applyProtection="1">
      <alignment horizontal="left" vertical="center" wrapText="1"/>
      <protection locked="0"/>
    </xf>
    <xf numFmtId="1" fontId="2" fillId="0" borderId="95" xfId="0" applyNumberFormat="1" applyFont="1" applyBorder="1" applyAlignment="1" applyProtection="1">
      <alignment horizontal="left" vertical="center" wrapText="1"/>
      <protection locked="0"/>
    </xf>
    <xf numFmtId="0" fontId="19" fillId="0" borderId="96" xfId="0" applyFont="1" applyBorder="1" applyAlignment="1" applyProtection="1">
      <alignment horizontal="center" vertical="center" wrapText="1"/>
      <protection locked="0"/>
    </xf>
    <xf numFmtId="0" fontId="2" fillId="0" borderId="97" xfId="0" applyNumberFormat="1" applyFont="1" applyBorder="1">
      <alignment vertical="top" wrapText="1"/>
    </xf>
    <xf numFmtId="165" fontId="23" fillId="3" borderId="91" xfId="0" applyNumberFormat="1" applyFont="1" applyFill="1" applyBorder="1" applyAlignment="1" applyProtection="1">
      <alignment vertical="center" wrapText="1"/>
      <protection locked="0"/>
    </xf>
    <xf numFmtId="14" fontId="21" fillId="3" borderId="91" xfId="0" applyNumberFormat="1" applyFont="1" applyFill="1" applyBorder="1" applyAlignment="1" applyProtection="1">
      <alignment vertical="center" wrapText="1"/>
      <protection locked="0"/>
    </xf>
    <xf numFmtId="0" fontId="2" fillId="16" borderId="94" xfId="0" applyFont="1" applyFill="1" applyBorder="1" applyProtection="1">
      <alignment vertical="top" wrapText="1"/>
      <protection locked="0"/>
    </xf>
    <xf numFmtId="49" fontId="6" fillId="2" borderId="44" xfId="0" applyNumberFormat="1" applyFont="1" applyFill="1" applyBorder="1" applyAlignment="1" applyProtection="1">
      <alignment horizontal="center" vertical="center" wrapText="1"/>
      <protection locked="0"/>
    </xf>
    <xf numFmtId="20" fontId="26" fillId="13" borderId="26" xfId="0" applyNumberFormat="1" applyFont="1" applyFill="1" applyBorder="1" applyAlignment="1">
      <alignment horizontal="center" vertical="center" wrapText="1"/>
    </xf>
    <xf numFmtId="20" fontId="26" fillId="13" borderId="27" xfId="0" applyNumberFormat="1" applyFont="1" applyFill="1" applyBorder="1" applyAlignment="1">
      <alignment horizontal="center" vertical="center" wrapText="1"/>
    </xf>
    <xf numFmtId="2" fontId="2" fillId="0" borderId="51" xfId="0" applyNumberFormat="1" applyFont="1" applyBorder="1" applyProtection="1">
      <alignment vertical="top" wrapText="1"/>
    </xf>
    <xf numFmtId="14" fontId="21" fillId="3" borderId="84" xfId="0" applyNumberFormat="1" applyFont="1" applyFill="1" applyBorder="1" applyAlignment="1" applyProtection="1">
      <alignment vertical="center" wrapText="1"/>
      <protection locked="0"/>
    </xf>
    <xf numFmtId="2" fontId="2" fillId="0" borderId="58" xfId="0" applyNumberFormat="1" applyFont="1" applyBorder="1" applyProtection="1">
      <alignment vertical="top" wrapText="1"/>
    </xf>
    <xf numFmtId="1" fontId="2" fillId="0" borderId="58" xfId="0" applyNumberFormat="1" applyFont="1" applyBorder="1" applyProtection="1">
      <alignment vertical="top" wrapText="1"/>
    </xf>
    <xf numFmtId="49" fontId="8" fillId="7" borderId="98" xfId="4" applyNumberFormat="1" applyFont="1" applyBorder="1" applyAlignment="1" applyProtection="1">
      <alignment vertical="top" wrapText="1"/>
      <protection locked="0"/>
    </xf>
    <xf numFmtId="49" fontId="8" fillId="26" borderId="7" xfId="3" applyNumberFormat="1" applyFont="1" applyFill="1" applyBorder="1" applyAlignment="1" applyProtection="1">
      <alignment vertical="top" wrapText="1"/>
      <protection locked="0"/>
    </xf>
    <xf numFmtId="18" fontId="5" fillId="3" borderId="101" xfId="0" applyNumberFormat="1" applyFont="1" applyFill="1" applyBorder="1" applyAlignment="1" applyProtection="1">
      <alignment horizontal="center" vertical="center" wrapText="1"/>
      <protection locked="0"/>
    </xf>
    <xf numFmtId="14" fontId="21" fillId="3" borderId="103" xfId="0" applyNumberFormat="1" applyFont="1" applyFill="1" applyBorder="1" applyAlignment="1" applyProtection="1">
      <alignment vertical="center" wrapText="1"/>
      <protection locked="0"/>
    </xf>
    <xf numFmtId="14" fontId="21" fillId="3" borderId="104" xfId="0" applyNumberFormat="1" applyFont="1" applyFill="1" applyBorder="1" applyAlignment="1" applyProtection="1">
      <alignment vertical="center" wrapText="1"/>
      <protection locked="0"/>
    </xf>
    <xf numFmtId="14" fontId="21" fillId="3" borderId="105" xfId="0" applyNumberFormat="1" applyFont="1" applyFill="1" applyBorder="1" applyAlignment="1" applyProtection="1">
      <alignment vertical="center" wrapText="1"/>
      <protection locked="0"/>
    </xf>
    <xf numFmtId="14" fontId="21" fillId="3" borderId="106" xfId="0" applyNumberFormat="1" applyFont="1" applyFill="1" applyBorder="1" applyAlignment="1" applyProtection="1">
      <alignment vertical="center" wrapText="1"/>
      <protection locked="0"/>
    </xf>
    <xf numFmtId="14" fontId="21" fillId="3" borderId="102" xfId="0" applyNumberFormat="1" applyFont="1" applyFill="1" applyBorder="1" applyAlignment="1" applyProtection="1">
      <alignment vertical="center" wrapText="1"/>
      <protection locked="0"/>
    </xf>
    <xf numFmtId="14" fontId="24" fillId="3" borderId="58" xfId="0" applyNumberFormat="1" applyFont="1" applyFill="1" applyBorder="1" applyAlignment="1" applyProtection="1">
      <alignment vertical="center" wrapText="1"/>
      <protection locked="0"/>
    </xf>
    <xf numFmtId="0" fontId="5" fillId="3" borderId="107" xfId="0" applyFont="1" applyFill="1" applyBorder="1" applyAlignment="1" applyProtection="1">
      <alignment horizontal="center" vertical="center" wrapText="1"/>
      <protection locked="0"/>
    </xf>
    <xf numFmtId="14" fontId="24" fillId="3" borderId="108" xfId="0" applyNumberFormat="1" applyFont="1" applyFill="1" applyBorder="1" applyAlignment="1" applyProtection="1">
      <alignment vertical="center" wrapText="1"/>
      <protection locked="0"/>
    </xf>
    <xf numFmtId="14" fontId="22" fillId="3" borderId="108" xfId="0" applyNumberFormat="1" applyFont="1" applyFill="1" applyBorder="1" applyAlignment="1" applyProtection="1">
      <alignment vertical="center" wrapText="1"/>
      <protection locked="0"/>
    </xf>
    <xf numFmtId="0" fontId="5" fillId="3" borderId="108" xfId="0" applyFont="1" applyFill="1" applyBorder="1" applyAlignment="1" applyProtection="1">
      <alignment horizontal="center" vertical="center" wrapText="1"/>
      <protection locked="0"/>
    </xf>
    <xf numFmtId="0" fontId="5" fillId="3" borderId="109" xfId="0" applyFont="1" applyFill="1" applyBorder="1" applyAlignment="1" applyProtection="1">
      <alignment vertical="center" wrapText="1"/>
      <protection locked="0"/>
    </xf>
    <xf numFmtId="0" fontId="5" fillId="3" borderId="110" xfId="0" applyFont="1" applyFill="1" applyBorder="1" applyAlignment="1" applyProtection="1">
      <alignment vertical="center" wrapText="1"/>
      <protection locked="0"/>
    </xf>
    <xf numFmtId="49" fontId="2" fillId="16" borderId="111" xfId="0" applyNumberFormat="1" applyFont="1" applyFill="1" applyBorder="1" applyProtection="1">
      <alignment vertical="top" wrapText="1"/>
      <protection locked="0"/>
    </xf>
    <xf numFmtId="0" fontId="2" fillId="12" borderId="101" xfId="0" applyNumberFormat="1" applyFont="1" applyFill="1" applyBorder="1" applyAlignment="1" applyProtection="1">
      <alignment horizontal="center" vertical="center" wrapText="1"/>
      <protection locked="0"/>
    </xf>
    <xf numFmtId="1" fontId="2" fillId="12" borderId="101" xfId="0" applyNumberFormat="1" applyFont="1" applyFill="1" applyBorder="1" applyAlignment="1" applyProtection="1">
      <alignment horizontal="center" vertical="center" wrapText="1"/>
      <protection locked="0"/>
    </xf>
    <xf numFmtId="1" fontId="2" fillId="0" borderId="112" xfId="0" applyNumberFormat="1" applyFont="1" applyBorder="1" applyAlignment="1" applyProtection="1">
      <alignment horizontal="left" vertical="center" wrapText="1"/>
      <protection locked="0"/>
    </xf>
    <xf numFmtId="0" fontId="19" fillId="0" borderId="114" xfId="0" applyFont="1" applyBorder="1" applyAlignment="1" applyProtection="1">
      <alignment horizontal="center" vertical="center" wrapText="1"/>
      <protection locked="0"/>
    </xf>
    <xf numFmtId="0" fontId="2" fillId="0" borderId="115" xfId="0" applyNumberFormat="1" applyFont="1" applyBorder="1">
      <alignment vertical="top" wrapText="1"/>
    </xf>
    <xf numFmtId="18" fontId="5" fillId="3" borderId="107" xfId="0" applyNumberFormat="1" applyFont="1" applyFill="1" applyBorder="1" applyAlignment="1" applyProtection="1">
      <alignment horizontal="center" vertical="center" wrapText="1"/>
      <protection locked="0"/>
    </xf>
    <xf numFmtId="20" fontId="5" fillId="3" borderId="107" xfId="0" applyNumberFormat="1" applyFont="1" applyFill="1" applyBorder="1" applyAlignment="1" applyProtection="1">
      <alignment horizontal="center" vertical="center" wrapText="1"/>
      <protection locked="0"/>
    </xf>
    <xf numFmtId="14" fontId="24" fillId="3" borderId="107" xfId="0" applyNumberFormat="1" applyFont="1" applyFill="1" applyBorder="1" applyAlignment="1" applyProtection="1">
      <alignment vertical="center" wrapText="1"/>
      <protection locked="0"/>
    </xf>
    <xf numFmtId="14" fontId="21" fillId="3" borderId="107" xfId="0" applyNumberFormat="1" applyFont="1" applyFill="1" applyBorder="1" applyAlignment="1" applyProtection="1">
      <alignment vertical="center" wrapText="1"/>
      <protection locked="0"/>
    </xf>
    <xf numFmtId="0" fontId="5" fillId="3" borderId="116" xfId="0" applyFont="1" applyFill="1" applyBorder="1" applyAlignment="1" applyProtection="1">
      <alignment vertical="center" wrapText="1"/>
      <protection locked="0"/>
    </xf>
    <xf numFmtId="0" fontId="2" fillId="12" borderId="107" xfId="0" applyNumberFormat="1" applyFont="1" applyFill="1" applyBorder="1" applyAlignment="1" applyProtection="1">
      <alignment horizontal="center" vertical="center" wrapText="1"/>
      <protection locked="0"/>
    </xf>
    <xf numFmtId="1" fontId="2" fillId="12" borderId="107" xfId="0" applyNumberFormat="1" applyFont="1" applyFill="1" applyBorder="1" applyAlignment="1" applyProtection="1">
      <alignment horizontal="center" vertical="center" wrapText="1"/>
      <protection locked="0"/>
    </xf>
    <xf numFmtId="1" fontId="2" fillId="0" borderId="109" xfId="0" applyNumberFormat="1" applyFont="1" applyBorder="1" applyAlignment="1" applyProtection="1">
      <alignment horizontal="left" vertical="center" wrapText="1"/>
      <protection locked="0"/>
    </xf>
    <xf numFmtId="1" fontId="2" fillId="0" borderId="118" xfId="0" applyNumberFormat="1" applyFont="1" applyBorder="1" applyAlignment="1" applyProtection="1">
      <alignment horizontal="left" vertical="center" wrapText="1"/>
      <protection locked="0"/>
    </xf>
    <xf numFmtId="0" fontId="19" fillId="0" borderId="120" xfId="0" applyFont="1" applyBorder="1" applyAlignment="1" applyProtection="1">
      <alignment horizontal="center" vertical="center" wrapText="1"/>
      <protection locked="0"/>
    </xf>
    <xf numFmtId="0" fontId="2" fillId="0" borderId="0" xfId="0" applyNumberFormat="1" applyFont="1" applyBorder="1">
      <alignment vertical="top" wrapText="1"/>
    </xf>
    <xf numFmtId="14" fontId="24" fillId="3" borderId="121" xfId="0" applyNumberFormat="1" applyFont="1" applyFill="1" applyBorder="1" applyAlignment="1" applyProtection="1">
      <alignment vertical="center" wrapText="1"/>
      <protection locked="0"/>
    </xf>
    <xf numFmtId="14" fontId="21" fillId="3" borderId="121" xfId="0" applyNumberFormat="1" applyFont="1" applyFill="1" applyBorder="1" applyAlignment="1" applyProtection="1">
      <alignment vertical="center" wrapText="1"/>
      <protection locked="0"/>
    </xf>
    <xf numFmtId="164" fontId="5" fillId="3" borderId="121" xfId="0" applyNumberFormat="1" applyFont="1" applyFill="1" applyBorder="1" applyAlignment="1" applyProtection="1">
      <alignment horizontal="center" vertical="center" wrapText="1"/>
      <protection locked="0"/>
    </xf>
    <xf numFmtId="18" fontId="5" fillId="3" borderId="121" xfId="0" applyNumberFormat="1" applyFont="1" applyFill="1" applyBorder="1" applyAlignment="1" applyProtection="1">
      <alignment horizontal="center" vertical="center" wrapText="1"/>
      <protection locked="0"/>
    </xf>
    <xf numFmtId="0" fontId="5" fillId="3" borderId="121" xfId="0" applyFont="1" applyFill="1" applyBorder="1" applyAlignment="1" applyProtection="1">
      <alignment horizontal="center" vertical="center" wrapText="1"/>
      <protection locked="0"/>
    </xf>
    <xf numFmtId="0" fontId="5" fillId="3" borderId="122" xfId="0" applyFont="1" applyFill="1" applyBorder="1" applyAlignment="1" applyProtection="1">
      <alignment vertical="center" wrapText="1"/>
      <protection locked="0"/>
    </xf>
    <xf numFmtId="0" fontId="5" fillId="3" borderId="123" xfId="0" applyFont="1" applyFill="1" applyBorder="1" applyAlignment="1" applyProtection="1">
      <alignment vertical="center" wrapText="1"/>
      <protection locked="0"/>
    </xf>
    <xf numFmtId="49" fontId="2" fillId="16" borderId="124" xfId="0" applyNumberFormat="1" applyFont="1" applyFill="1" applyBorder="1" applyProtection="1">
      <alignment vertical="top" wrapText="1"/>
      <protection locked="0"/>
    </xf>
    <xf numFmtId="0" fontId="2" fillId="12" borderId="121" xfId="0" applyNumberFormat="1" applyFont="1" applyFill="1" applyBorder="1" applyAlignment="1" applyProtection="1">
      <alignment horizontal="center" vertical="center" wrapText="1"/>
      <protection locked="0"/>
    </xf>
    <xf numFmtId="1" fontId="2" fillId="12" borderId="121" xfId="0" applyNumberFormat="1" applyFont="1" applyFill="1" applyBorder="1" applyAlignment="1" applyProtection="1">
      <alignment horizontal="center" vertical="center" wrapText="1"/>
      <protection locked="0"/>
    </xf>
    <xf numFmtId="1" fontId="2" fillId="0" borderId="121" xfId="0" applyNumberFormat="1" applyFont="1" applyBorder="1" applyAlignment="1" applyProtection="1">
      <alignment horizontal="center" vertical="center" wrapText="1"/>
      <protection locked="0"/>
    </xf>
    <xf numFmtId="1" fontId="2" fillId="0" borderId="122" xfId="0" applyNumberFormat="1" applyFont="1" applyBorder="1" applyAlignment="1" applyProtection="1">
      <alignment horizontal="left" vertical="center" wrapText="1"/>
      <protection locked="0"/>
    </xf>
    <xf numFmtId="1" fontId="2" fillId="0" borderId="125" xfId="0" applyNumberFormat="1" applyFont="1" applyBorder="1" applyAlignment="1" applyProtection="1">
      <alignment horizontal="left" vertical="center" wrapText="1"/>
      <protection locked="0"/>
    </xf>
    <xf numFmtId="0" fontId="19" fillId="0" borderId="127" xfId="0" applyFont="1" applyBorder="1" applyAlignment="1" applyProtection="1">
      <alignment horizontal="center" vertical="center" wrapText="1"/>
      <protection locked="0"/>
    </xf>
    <xf numFmtId="1" fontId="11" fillId="0" borderId="128" xfId="0" applyNumberFormat="1" applyFont="1" applyBorder="1" applyAlignment="1" applyProtection="1">
      <alignment horizontal="center" vertical="center"/>
      <protection locked="0"/>
    </xf>
    <xf numFmtId="1" fontId="6" fillId="2" borderId="58" xfId="0" applyNumberFormat="1" applyFont="1" applyFill="1" applyBorder="1" applyAlignment="1" applyProtection="1">
      <alignment horizontal="center" vertical="center" wrapText="1"/>
      <protection locked="0"/>
    </xf>
    <xf numFmtId="49" fontId="2" fillId="16" borderId="117" xfId="0" applyNumberFormat="1" applyFont="1" applyFill="1" applyBorder="1" applyProtection="1">
      <alignment vertical="top" wrapText="1"/>
      <protection locked="0"/>
    </xf>
    <xf numFmtId="1" fontId="2" fillId="0" borderId="107" xfId="0" applyNumberFormat="1" applyFont="1" applyBorder="1" applyAlignment="1" applyProtection="1">
      <alignment horizontal="center" vertical="center" wrapText="1"/>
      <protection locked="0"/>
    </xf>
    <xf numFmtId="2" fontId="2" fillId="0" borderId="84" xfId="0" applyNumberFormat="1" applyFont="1" applyBorder="1" applyProtection="1">
      <alignment vertical="top" wrapText="1"/>
    </xf>
    <xf numFmtId="18" fontId="5" fillId="3" borderId="129" xfId="0" applyNumberFormat="1" applyFont="1" applyFill="1" applyBorder="1" applyAlignment="1" applyProtection="1">
      <alignment horizontal="center" vertical="center" wrapText="1"/>
      <protection locked="0"/>
    </xf>
    <xf numFmtId="14" fontId="24" fillId="3" borderId="129" xfId="0" applyNumberFormat="1" applyFont="1" applyFill="1" applyBorder="1" applyAlignment="1" applyProtection="1">
      <alignment vertical="center" wrapText="1"/>
      <protection locked="0"/>
    </xf>
    <xf numFmtId="14" fontId="21" fillId="3" borderId="129" xfId="0" applyNumberFormat="1" applyFont="1" applyFill="1" applyBorder="1" applyAlignment="1" applyProtection="1">
      <alignment vertical="center" wrapText="1"/>
      <protection locked="0"/>
    </xf>
    <xf numFmtId="0" fontId="5" fillId="3" borderId="129" xfId="0" applyFont="1" applyFill="1" applyBorder="1" applyAlignment="1" applyProtection="1">
      <alignment horizontal="center" vertical="center" wrapText="1"/>
      <protection locked="0"/>
    </xf>
    <xf numFmtId="0" fontId="5" fillId="3" borderId="130" xfId="0" applyFont="1" applyFill="1" applyBorder="1" applyAlignment="1" applyProtection="1">
      <alignment vertical="center" wrapText="1"/>
      <protection locked="0"/>
    </xf>
    <xf numFmtId="0" fontId="5" fillId="3" borderId="131" xfId="0" applyFont="1" applyFill="1" applyBorder="1" applyAlignment="1" applyProtection="1">
      <alignment vertical="center" wrapText="1"/>
      <protection locked="0"/>
    </xf>
    <xf numFmtId="0" fontId="2" fillId="16" borderId="132" xfId="0" applyNumberFormat="1" applyFont="1" applyFill="1" applyBorder="1" applyProtection="1">
      <alignment vertical="top" wrapText="1"/>
      <protection locked="0"/>
    </xf>
    <xf numFmtId="0" fontId="2" fillId="12" borderId="129" xfId="0" applyNumberFormat="1" applyFont="1" applyFill="1" applyBorder="1" applyAlignment="1" applyProtection="1">
      <alignment horizontal="center" vertical="center" wrapText="1"/>
      <protection locked="0"/>
    </xf>
    <xf numFmtId="0" fontId="2" fillId="12" borderId="132" xfId="0" applyNumberFormat="1" applyFont="1" applyFill="1" applyBorder="1" applyAlignment="1" applyProtection="1">
      <alignment horizontal="center" vertical="center" wrapText="1"/>
      <protection locked="0"/>
    </xf>
    <xf numFmtId="1" fontId="2" fillId="0" borderId="129" xfId="0" applyNumberFormat="1" applyFont="1" applyBorder="1" applyAlignment="1" applyProtection="1">
      <alignment horizontal="center" vertical="center" wrapText="1"/>
      <protection locked="0"/>
    </xf>
    <xf numFmtId="1" fontId="2" fillId="0" borderId="130" xfId="0" applyNumberFormat="1" applyFont="1" applyBorder="1" applyAlignment="1" applyProtection="1">
      <alignment horizontal="left" vertical="center" wrapText="1"/>
      <protection locked="0"/>
    </xf>
    <xf numFmtId="1" fontId="2" fillId="0" borderId="133" xfId="0" applyNumberFormat="1" applyFont="1" applyBorder="1" applyAlignment="1" applyProtection="1">
      <alignment horizontal="left" vertical="center" wrapText="1"/>
      <protection locked="0"/>
    </xf>
    <xf numFmtId="0" fontId="19" fillId="0" borderId="135" xfId="0" applyFont="1" applyBorder="1" applyAlignment="1" applyProtection="1">
      <alignment horizontal="center" vertical="center" wrapText="1"/>
      <protection locked="0"/>
    </xf>
    <xf numFmtId="0" fontId="2" fillId="0" borderId="132" xfId="0" applyNumberFormat="1" applyFont="1" applyBorder="1">
      <alignment vertical="top" wrapText="1"/>
    </xf>
    <xf numFmtId="165" fontId="23" fillId="3" borderId="129" xfId="0" applyNumberFormat="1" applyFont="1" applyFill="1" applyBorder="1" applyProtection="1">
      <alignment vertical="top" wrapText="1"/>
      <protection locked="0"/>
    </xf>
    <xf numFmtId="0" fontId="24" fillId="3" borderId="129" xfId="0" applyFont="1" applyFill="1" applyBorder="1" applyAlignment="1" applyProtection="1">
      <alignment horizontal="center" vertical="center" wrapText="1"/>
      <protection locked="0"/>
    </xf>
    <xf numFmtId="0" fontId="2" fillId="16" borderId="136" xfId="0" applyFont="1" applyFill="1" applyBorder="1" applyProtection="1">
      <alignment vertical="top" wrapText="1"/>
      <protection locked="0"/>
    </xf>
    <xf numFmtId="49" fontId="8" fillId="6" borderId="132" xfId="3" applyNumberFormat="1" applyFont="1" applyBorder="1" applyAlignment="1" applyProtection="1">
      <alignment vertical="top" wrapText="1"/>
      <protection locked="0"/>
    </xf>
    <xf numFmtId="49" fontId="2" fillId="0" borderId="137" xfId="0" applyNumberFormat="1" applyFont="1" applyBorder="1" applyProtection="1">
      <alignment vertical="top" wrapText="1"/>
      <protection locked="0"/>
    </xf>
    <xf numFmtId="49" fontId="2" fillId="0" borderId="138" xfId="0" applyNumberFormat="1" applyFont="1" applyBorder="1" applyProtection="1">
      <alignment vertical="top" wrapText="1"/>
      <protection locked="0"/>
    </xf>
    <xf numFmtId="0" fontId="2" fillId="0" borderId="138" xfId="0" applyNumberFormat="1" applyFont="1" applyBorder="1" applyProtection="1">
      <alignment vertical="top" wrapText="1"/>
      <protection locked="0"/>
    </xf>
    <xf numFmtId="49" fontId="2" fillId="0" borderId="138" xfId="0" applyNumberFormat="1" applyFont="1" applyBorder="1" applyAlignment="1" applyProtection="1">
      <alignment horizontal="center" vertical="center" wrapText="1"/>
      <protection locked="0"/>
    </xf>
    <xf numFmtId="0" fontId="4" fillId="0" borderId="0" xfId="0" applyNumberFormat="1" applyFont="1" applyFill="1" applyProtection="1">
      <alignment vertical="top" wrapText="1"/>
      <protection locked="0"/>
    </xf>
    <xf numFmtId="0" fontId="0" fillId="0" borderId="0" xfId="0" applyFill="1" applyProtection="1">
      <alignment vertical="top" wrapText="1"/>
      <protection locked="0"/>
    </xf>
    <xf numFmtId="0" fontId="0" fillId="0" borderId="0" xfId="0" applyNumberFormat="1" applyFill="1" applyProtection="1">
      <alignment vertical="top" wrapText="1"/>
      <protection locked="0"/>
    </xf>
    <xf numFmtId="0" fontId="31" fillId="0" borderId="0" xfId="0" applyFont="1">
      <alignment vertical="top" wrapText="1"/>
    </xf>
    <xf numFmtId="0" fontId="0" fillId="0" borderId="139" xfId="0" applyBorder="1">
      <alignment vertical="top" wrapText="1"/>
    </xf>
    <xf numFmtId="1" fontId="2" fillId="0" borderId="132" xfId="0" applyNumberFormat="1" applyFont="1" applyBorder="1" applyAlignment="1" applyProtection="1">
      <alignment horizontal="left" vertical="center" wrapText="1"/>
      <protection locked="0"/>
    </xf>
    <xf numFmtId="1" fontId="2" fillId="0" borderId="140" xfId="0" applyNumberFormat="1" applyFont="1" applyBorder="1" applyAlignment="1" applyProtection="1">
      <alignment horizontal="left" vertical="center" wrapText="1"/>
      <protection locked="0"/>
    </xf>
    <xf numFmtId="0" fontId="2" fillId="16" borderId="141" xfId="0" applyFont="1" applyFill="1" applyBorder="1" applyProtection="1">
      <alignment vertical="top" wrapText="1"/>
      <protection locked="0"/>
    </xf>
    <xf numFmtId="49" fontId="2" fillId="16" borderId="141" xfId="0" applyNumberFormat="1" applyFont="1" applyFill="1" applyBorder="1" applyProtection="1">
      <alignment vertical="top" wrapText="1"/>
      <protection locked="0"/>
    </xf>
    <xf numFmtId="0" fontId="2" fillId="16" borderId="140" xfId="0" applyFont="1" applyFill="1" applyBorder="1" applyProtection="1">
      <alignment vertical="top" wrapText="1"/>
      <protection locked="0"/>
    </xf>
    <xf numFmtId="49" fontId="8" fillId="27" borderId="7" xfId="3" applyNumberFormat="1" applyFont="1" applyFill="1" applyBorder="1" applyAlignment="1" applyProtection="1">
      <alignment vertical="top" wrapText="1"/>
      <protection locked="0"/>
    </xf>
    <xf numFmtId="49" fontId="8" fillId="25" borderId="7" xfId="3" applyNumberFormat="1" applyFont="1" applyFill="1" applyBorder="1" applyAlignment="1" applyProtection="1">
      <alignment vertical="top" wrapText="1"/>
      <protection locked="0"/>
    </xf>
    <xf numFmtId="14" fontId="24" fillId="3" borderId="142" xfId="0" applyNumberFormat="1" applyFont="1" applyFill="1" applyBorder="1" applyAlignment="1" applyProtection="1">
      <alignment vertical="center" wrapText="1"/>
      <protection locked="0"/>
    </xf>
    <xf numFmtId="14" fontId="21" fillId="3" borderId="143" xfId="0" applyNumberFormat="1" applyFont="1" applyFill="1" applyBorder="1" applyAlignment="1" applyProtection="1">
      <alignment vertical="center" wrapText="1"/>
      <protection locked="0"/>
    </xf>
    <xf numFmtId="14" fontId="21" fillId="3" borderId="142" xfId="0" applyNumberFormat="1" applyFont="1" applyFill="1" applyBorder="1" applyAlignment="1" applyProtection="1">
      <alignment vertical="center" wrapText="1"/>
      <protection locked="0"/>
    </xf>
    <xf numFmtId="18" fontId="5" fillId="3" borderId="144" xfId="0" applyNumberFormat="1" applyFont="1" applyFill="1" applyBorder="1" applyAlignment="1" applyProtection="1">
      <alignment horizontal="center" vertical="center" wrapText="1"/>
      <protection locked="0"/>
    </xf>
    <xf numFmtId="0" fontId="5" fillId="3" borderId="142" xfId="0" applyFont="1" applyFill="1" applyBorder="1" applyAlignment="1" applyProtection="1">
      <alignment horizontal="center" vertical="center" wrapText="1"/>
      <protection locked="0"/>
    </xf>
    <xf numFmtId="0" fontId="5" fillId="3" borderId="145" xfId="0" applyFont="1" applyFill="1" applyBorder="1" applyAlignment="1" applyProtection="1">
      <alignment vertical="center" wrapText="1"/>
      <protection locked="0"/>
    </xf>
    <xf numFmtId="0" fontId="5" fillId="3" borderId="146" xfId="0" applyFont="1" applyFill="1" applyBorder="1" applyAlignment="1" applyProtection="1">
      <alignment vertical="center" wrapText="1"/>
      <protection locked="0"/>
    </xf>
    <xf numFmtId="0" fontId="5" fillId="3" borderId="147" xfId="0" applyFont="1" applyFill="1" applyBorder="1" applyAlignment="1" applyProtection="1">
      <alignment vertical="center" wrapText="1"/>
      <protection locked="0"/>
    </xf>
    <xf numFmtId="0" fontId="2" fillId="16" borderId="148" xfId="0" applyFont="1" applyFill="1" applyBorder="1" applyProtection="1">
      <alignment vertical="top" wrapText="1"/>
      <protection locked="0"/>
    </xf>
    <xf numFmtId="2" fontId="2" fillId="0" borderId="142" xfId="0" applyNumberFormat="1" applyFont="1" applyBorder="1" applyProtection="1">
      <alignment vertical="top" wrapText="1"/>
    </xf>
    <xf numFmtId="0" fontId="2" fillId="12" borderId="142" xfId="0" applyNumberFormat="1" applyFont="1" applyFill="1" applyBorder="1" applyAlignment="1" applyProtection="1">
      <alignment horizontal="center" vertical="center" wrapText="1"/>
      <protection locked="0"/>
    </xf>
    <xf numFmtId="1" fontId="2" fillId="0" borderId="144" xfId="0" applyNumberFormat="1" applyFont="1" applyBorder="1" applyAlignment="1" applyProtection="1">
      <alignment horizontal="center" vertical="center" wrapText="1"/>
      <protection locked="0"/>
    </xf>
    <xf numFmtId="1" fontId="2" fillId="0" borderId="149" xfId="0" applyNumberFormat="1" applyFont="1" applyBorder="1" applyAlignment="1" applyProtection="1">
      <alignment horizontal="left" vertical="center" wrapText="1"/>
      <protection locked="0"/>
    </xf>
    <xf numFmtId="1" fontId="2" fillId="0" borderId="150" xfId="0" applyNumberFormat="1" applyFont="1" applyBorder="1" applyAlignment="1" applyProtection="1">
      <alignment horizontal="left" vertical="center" wrapText="1"/>
      <protection locked="0"/>
    </xf>
    <xf numFmtId="0" fontId="19" fillId="0" borderId="152" xfId="0" applyFont="1" applyBorder="1" applyAlignment="1" applyProtection="1">
      <alignment horizontal="center" vertical="center" wrapText="1"/>
      <protection locked="0"/>
    </xf>
    <xf numFmtId="0" fontId="2" fillId="0" borderId="153" xfId="0" applyNumberFormat="1" applyFont="1" applyBorder="1">
      <alignment vertical="top" wrapText="1"/>
    </xf>
    <xf numFmtId="0" fontId="2" fillId="12" borderId="144" xfId="0" applyNumberFormat="1" applyFont="1" applyFill="1" applyBorder="1" applyAlignment="1" applyProtection="1">
      <alignment horizontal="center" vertical="center" wrapText="1"/>
      <protection locked="0"/>
    </xf>
    <xf numFmtId="0" fontId="2" fillId="16" borderId="154" xfId="0" applyFont="1" applyFill="1" applyBorder="1" applyProtection="1">
      <alignment vertical="top" wrapText="1"/>
      <protection locked="0"/>
    </xf>
    <xf numFmtId="1" fontId="2" fillId="0" borderId="154" xfId="0" applyNumberFormat="1" applyFont="1" applyBorder="1" applyAlignment="1" applyProtection="1">
      <alignment horizontal="left" vertical="center" wrapText="1"/>
      <protection locked="0"/>
    </xf>
    <xf numFmtId="0" fontId="24" fillId="3" borderId="142" xfId="0" applyFont="1" applyFill="1" applyBorder="1" applyAlignment="1" applyProtection="1">
      <alignment horizontal="center" vertical="center" wrapText="1"/>
      <protection locked="0"/>
    </xf>
    <xf numFmtId="0" fontId="24" fillId="3" borderId="143" xfId="0" applyFont="1" applyFill="1" applyBorder="1" applyAlignment="1" applyProtection="1">
      <alignment horizontal="center" vertical="center" wrapText="1"/>
      <protection locked="0"/>
    </xf>
    <xf numFmtId="18" fontId="5" fillId="3" borderId="143" xfId="0" applyNumberFormat="1" applyFont="1" applyFill="1" applyBorder="1" applyAlignment="1" applyProtection="1">
      <alignment horizontal="center" vertical="center" wrapText="1"/>
      <protection locked="0"/>
    </xf>
    <xf numFmtId="0" fontId="5" fillId="3" borderId="143" xfId="0" applyFont="1" applyFill="1" applyBorder="1" applyAlignment="1" applyProtection="1">
      <alignment horizontal="center" vertical="center" wrapText="1"/>
      <protection locked="0"/>
    </xf>
    <xf numFmtId="0" fontId="5" fillId="3" borderId="155" xfId="0" applyFont="1" applyFill="1" applyBorder="1" applyAlignment="1" applyProtection="1">
      <alignment vertical="center" wrapText="1"/>
      <protection locked="0"/>
    </xf>
    <xf numFmtId="0" fontId="2" fillId="16" borderId="156" xfId="0" applyFont="1" applyFill="1" applyBorder="1" applyProtection="1">
      <alignment vertical="top" wrapText="1"/>
      <protection locked="0"/>
    </xf>
    <xf numFmtId="0" fontId="2" fillId="12" borderId="143" xfId="0" applyNumberFormat="1" applyFont="1" applyFill="1" applyBorder="1" applyAlignment="1" applyProtection="1">
      <alignment horizontal="center" vertical="center" wrapText="1"/>
      <protection locked="0"/>
    </xf>
    <xf numFmtId="1" fontId="2" fillId="0" borderId="143" xfId="0" applyNumberFormat="1" applyFont="1" applyBorder="1" applyAlignment="1" applyProtection="1">
      <alignment horizontal="center" vertical="center" wrapText="1"/>
      <protection locked="0"/>
    </xf>
    <xf numFmtId="1" fontId="2" fillId="0" borderId="146" xfId="0" applyNumberFormat="1" applyFont="1" applyBorder="1" applyAlignment="1" applyProtection="1">
      <alignment horizontal="left" vertical="center" wrapText="1"/>
      <protection locked="0"/>
    </xf>
    <xf numFmtId="1" fontId="2" fillId="0" borderId="157" xfId="0" applyNumberFormat="1" applyFont="1" applyBorder="1" applyAlignment="1" applyProtection="1">
      <alignment horizontal="left" vertical="center" wrapText="1"/>
      <protection locked="0"/>
    </xf>
    <xf numFmtId="0" fontId="19" fillId="0" borderId="159" xfId="0" applyFont="1" applyBorder="1" applyAlignment="1" applyProtection="1">
      <alignment horizontal="center" vertical="center" wrapText="1"/>
      <protection locked="0"/>
    </xf>
    <xf numFmtId="0" fontId="2" fillId="0" borderId="160" xfId="0" applyNumberFormat="1" applyFont="1" applyBorder="1">
      <alignment vertical="top" wrapText="1"/>
    </xf>
    <xf numFmtId="14" fontId="24" fillId="3" borderId="143" xfId="0" applyNumberFormat="1" applyFont="1" applyFill="1" applyBorder="1" applyAlignment="1" applyProtection="1">
      <alignment vertical="center" wrapText="1"/>
      <protection locked="0"/>
    </xf>
    <xf numFmtId="0" fontId="2" fillId="16" borderId="160" xfId="0" applyNumberFormat="1" applyFont="1" applyFill="1" applyBorder="1" applyProtection="1">
      <alignment vertical="top" wrapText="1"/>
      <protection locked="0"/>
    </xf>
    <xf numFmtId="0" fontId="2" fillId="12" borderId="160" xfId="0" applyNumberFormat="1" applyFont="1" applyFill="1" applyBorder="1" applyAlignment="1" applyProtection="1">
      <alignment horizontal="center" vertical="center" wrapText="1"/>
      <protection locked="0"/>
    </xf>
    <xf numFmtId="14" fontId="22" fillId="3" borderId="142" xfId="0" applyNumberFormat="1" applyFont="1" applyFill="1" applyBorder="1" applyAlignment="1" applyProtection="1">
      <alignment vertical="center" wrapText="1"/>
      <protection locked="0"/>
    </xf>
    <xf numFmtId="49" fontId="2" fillId="16" borderId="148" xfId="0" applyNumberFormat="1" applyFont="1" applyFill="1" applyBorder="1" applyProtection="1">
      <alignment vertical="top" wrapText="1"/>
      <protection locked="0"/>
    </xf>
    <xf numFmtId="1" fontId="2" fillId="12" borderId="142" xfId="0" applyNumberFormat="1" applyFont="1" applyFill="1" applyBorder="1" applyAlignment="1" applyProtection="1">
      <alignment horizontal="center" vertical="center" wrapText="1"/>
      <protection locked="0"/>
    </xf>
    <xf numFmtId="1" fontId="2" fillId="12" borderId="144" xfId="0" applyNumberFormat="1" applyFont="1" applyFill="1" applyBorder="1" applyAlignment="1" applyProtection="1">
      <alignment horizontal="center" vertical="center" wrapText="1"/>
      <protection locked="0"/>
    </xf>
    <xf numFmtId="165" fontId="23" fillId="3" borderId="142" xfId="0" applyNumberFormat="1" applyFont="1" applyFill="1" applyBorder="1" applyAlignment="1" applyProtection="1">
      <alignment vertical="center" wrapText="1"/>
      <protection locked="0"/>
    </xf>
    <xf numFmtId="14" fontId="24" fillId="3" borderId="161" xfId="0" applyNumberFormat="1" applyFont="1" applyFill="1" applyBorder="1" applyAlignment="1" applyProtection="1">
      <alignment vertical="center" wrapText="1"/>
      <protection locked="0"/>
    </xf>
    <xf numFmtId="14" fontId="21" fillId="3" borderId="161" xfId="0" applyNumberFormat="1" applyFont="1" applyFill="1" applyBorder="1" applyAlignment="1" applyProtection="1">
      <alignment vertical="center" wrapText="1"/>
      <protection locked="0"/>
    </xf>
    <xf numFmtId="18" fontId="5" fillId="3" borderId="161" xfId="0" applyNumberFormat="1" applyFont="1" applyFill="1" applyBorder="1" applyAlignment="1" applyProtection="1">
      <alignment horizontal="center" vertical="center" wrapText="1"/>
      <protection locked="0"/>
    </xf>
    <xf numFmtId="0" fontId="5" fillId="3" borderId="161" xfId="0" applyFont="1" applyFill="1" applyBorder="1" applyAlignment="1" applyProtection="1">
      <alignment horizontal="center" vertical="center" wrapText="1"/>
      <protection locked="0"/>
    </xf>
    <xf numFmtId="0" fontId="5" fillId="3" borderId="162" xfId="0" applyFont="1" applyFill="1" applyBorder="1" applyAlignment="1" applyProtection="1">
      <alignment vertical="center" wrapText="1"/>
      <protection locked="0"/>
    </xf>
    <xf numFmtId="0" fontId="5" fillId="3" borderId="163" xfId="0" applyFont="1" applyFill="1" applyBorder="1" applyAlignment="1" applyProtection="1">
      <alignment vertical="center" wrapText="1"/>
      <protection locked="0"/>
    </xf>
    <xf numFmtId="0" fontId="2" fillId="16" borderId="164" xfId="0" applyFont="1" applyFill="1" applyBorder="1" applyProtection="1">
      <alignment vertical="top" wrapText="1"/>
      <protection locked="0"/>
    </xf>
    <xf numFmtId="0" fontId="2" fillId="12" borderId="161" xfId="0" applyNumberFormat="1" applyFont="1" applyFill="1" applyBorder="1" applyAlignment="1" applyProtection="1">
      <alignment horizontal="center" vertical="center" wrapText="1"/>
      <protection locked="0"/>
    </xf>
    <xf numFmtId="1" fontId="2" fillId="12" borderId="161" xfId="0" applyNumberFormat="1" applyFont="1" applyFill="1" applyBorder="1" applyAlignment="1" applyProtection="1">
      <alignment horizontal="center" vertical="center" wrapText="1"/>
      <protection locked="0"/>
    </xf>
    <xf numFmtId="1" fontId="2" fillId="0" borderId="161" xfId="0" applyNumberFormat="1" applyFont="1" applyBorder="1" applyAlignment="1" applyProtection="1">
      <alignment horizontal="center" vertical="center" wrapText="1"/>
      <protection locked="0"/>
    </xf>
    <xf numFmtId="1" fontId="2" fillId="0" borderId="162" xfId="0" applyNumberFormat="1" applyFont="1" applyBorder="1" applyAlignment="1" applyProtection="1">
      <alignment horizontal="left" vertical="center" wrapText="1"/>
      <protection locked="0"/>
    </xf>
    <xf numFmtId="1" fontId="2" fillId="0" borderId="165" xfId="0" applyNumberFormat="1" applyFont="1" applyBorder="1" applyAlignment="1" applyProtection="1">
      <alignment horizontal="left" vertical="center" wrapText="1"/>
      <protection locked="0"/>
    </xf>
    <xf numFmtId="0" fontId="19" fillId="0" borderId="167" xfId="0" applyFont="1" applyBorder="1" applyAlignment="1" applyProtection="1">
      <alignment horizontal="center" vertical="center" wrapText="1"/>
      <protection locked="0"/>
    </xf>
    <xf numFmtId="0" fontId="2" fillId="0" borderId="168" xfId="0" applyNumberFormat="1" applyFont="1" applyBorder="1">
      <alignment vertical="top" wrapText="1"/>
    </xf>
    <xf numFmtId="14" fontId="21" fillId="3" borderId="169" xfId="0" applyNumberFormat="1" applyFont="1" applyFill="1" applyBorder="1" applyAlignment="1" applyProtection="1">
      <alignment vertical="center" wrapText="1"/>
      <protection locked="0"/>
    </xf>
    <xf numFmtId="165" fontId="23" fillId="3" borderId="143" xfId="0" applyNumberFormat="1" applyFont="1" applyFill="1" applyBorder="1" applyAlignment="1" applyProtection="1">
      <alignment vertical="center" wrapText="1"/>
      <protection locked="0"/>
    </xf>
    <xf numFmtId="164" fontId="5" fillId="3" borderId="143" xfId="0" applyNumberFormat="1" applyFont="1" applyFill="1" applyBorder="1" applyAlignment="1" applyProtection="1">
      <alignment horizontal="center" vertical="center" wrapText="1"/>
      <protection locked="0"/>
    </xf>
    <xf numFmtId="18" fontId="5" fillId="3" borderId="169" xfId="0" applyNumberFormat="1" applyFont="1" applyFill="1" applyBorder="1" applyAlignment="1" applyProtection="1">
      <alignment horizontal="center" vertical="center" wrapText="1"/>
      <protection locked="0"/>
    </xf>
    <xf numFmtId="0" fontId="5" fillId="3" borderId="170" xfId="0" applyFont="1" applyFill="1" applyBorder="1" applyAlignment="1" applyProtection="1">
      <alignment horizontal="center" vertical="center" wrapText="1"/>
      <protection locked="0"/>
    </xf>
    <xf numFmtId="0" fontId="36" fillId="25" borderId="171" xfId="0" applyFont="1" applyFill="1" applyBorder="1">
      <alignment vertical="top" wrapText="1"/>
    </xf>
    <xf numFmtId="0" fontId="36" fillId="25" borderId="160" xfId="0" applyFont="1" applyFill="1" applyBorder="1">
      <alignment vertical="top" wrapText="1"/>
    </xf>
    <xf numFmtId="0" fontId="36" fillId="25" borderId="172" xfId="0" applyFont="1" applyFill="1" applyBorder="1">
      <alignment vertical="top" wrapText="1"/>
    </xf>
    <xf numFmtId="0" fontId="37" fillId="16" borderId="173" xfId="0" applyFont="1" applyFill="1" applyBorder="1">
      <alignment vertical="top" wrapText="1"/>
    </xf>
    <xf numFmtId="0" fontId="38" fillId="25" borderId="174" xfId="0" applyFont="1" applyFill="1" applyBorder="1">
      <alignment vertical="top" wrapText="1"/>
    </xf>
    <xf numFmtId="0" fontId="36" fillId="25" borderId="173" xfId="0" applyFont="1" applyFill="1" applyBorder="1">
      <alignment vertical="top" wrapText="1"/>
    </xf>
    <xf numFmtId="18" fontId="36" fillId="25" borderId="173" xfId="0" applyNumberFormat="1" applyFont="1" applyFill="1" applyBorder="1">
      <alignment vertical="top" wrapText="1"/>
    </xf>
    <xf numFmtId="0" fontId="36" fillId="25" borderId="175" xfId="0" applyFont="1" applyFill="1" applyBorder="1">
      <alignment vertical="top" wrapText="1"/>
    </xf>
    <xf numFmtId="0" fontId="5" fillId="3" borderId="176" xfId="0" applyFont="1" applyFill="1" applyBorder="1" applyAlignment="1" applyProtection="1">
      <alignment vertical="center" wrapText="1"/>
      <protection locked="0"/>
    </xf>
    <xf numFmtId="0" fontId="24" fillId="25" borderId="142" xfId="0" applyFont="1" applyFill="1" applyBorder="1" applyAlignment="1" applyProtection="1">
      <alignment horizontal="center" vertical="center" wrapText="1"/>
      <protection locked="0"/>
    </xf>
    <xf numFmtId="0" fontId="24" fillId="25" borderId="58" xfId="0" applyFont="1" applyFill="1" applyBorder="1" applyAlignment="1" applyProtection="1">
      <alignment horizontal="center" vertical="center" wrapText="1"/>
      <protection locked="0"/>
    </xf>
    <xf numFmtId="14" fontId="24" fillId="25" borderId="41" xfId="0" applyNumberFormat="1" applyFont="1" applyFill="1" applyBorder="1" applyAlignment="1" applyProtection="1">
      <alignment vertical="center" wrapText="1"/>
      <protection locked="0"/>
    </xf>
    <xf numFmtId="0" fontId="24" fillId="25" borderId="41" xfId="0" applyFont="1" applyFill="1" applyBorder="1" applyAlignment="1" applyProtection="1">
      <alignment horizontal="center" vertical="center" wrapText="1"/>
      <protection locked="0"/>
    </xf>
    <xf numFmtId="165" fontId="23" fillId="25" borderId="41" xfId="0" applyNumberFormat="1" applyFont="1" applyFill="1" applyBorder="1" applyProtection="1">
      <alignment vertical="top" wrapText="1"/>
      <protection locked="0"/>
    </xf>
    <xf numFmtId="18" fontId="24" fillId="25" borderId="41" xfId="0" applyNumberFormat="1" applyFont="1" applyFill="1" applyBorder="1" applyAlignment="1" applyProtection="1">
      <alignment horizontal="center" vertical="center" wrapText="1"/>
      <protection locked="0"/>
    </xf>
    <xf numFmtId="18" fontId="24" fillId="25" borderId="142" xfId="0" applyNumberFormat="1" applyFont="1" applyFill="1" applyBorder="1" applyAlignment="1" applyProtection="1">
      <alignment horizontal="center" vertical="center" wrapText="1"/>
      <protection locked="0"/>
    </xf>
    <xf numFmtId="18" fontId="24" fillId="25" borderId="58" xfId="0" applyNumberFormat="1" applyFont="1" applyFill="1" applyBorder="1" applyAlignment="1" applyProtection="1">
      <alignment horizontal="center" vertical="center" wrapText="1"/>
      <protection locked="0"/>
    </xf>
    <xf numFmtId="14" fontId="24" fillId="25" borderId="142" xfId="0" applyNumberFormat="1" applyFont="1" applyFill="1" applyBorder="1" applyAlignment="1" applyProtection="1">
      <alignment vertical="center" wrapText="1"/>
      <protection locked="0"/>
    </xf>
    <xf numFmtId="20" fontId="10" fillId="0" borderId="27" xfId="0" applyNumberFormat="1" applyFont="1" applyBorder="1">
      <alignment vertical="top" wrapText="1"/>
    </xf>
    <xf numFmtId="20" fontId="10" fillId="0" borderId="0" xfId="0" applyNumberFormat="1" applyFont="1">
      <alignment vertical="top" wrapText="1"/>
    </xf>
    <xf numFmtId="1" fontId="2" fillId="0" borderId="177" xfId="0" applyNumberFormat="1" applyFont="1" applyBorder="1" applyAlignment="1" applyProtection="1">
      <alignment horizontal="left" vertical="center" wrapText="1"/>
      <protection locked="0"/>
    </xf>
    <xf numFmtId="0" fontId="39" fillId="0" borderId="0" xfId="0" applyFont="1">
      <alignment vertical="top" wrapText="1"/>
    </xf>
    <xf numFmtId="18" fontId="24" fillId="25" borderId="51" xfId="0" applyNumberFormat="1" applyFont="1" applyFill="1" applyBorder="1" applyAlignment="1" applyProtection="1">
      <alignment horizontal="center" vertical="center" wrapText="1"/>
      <protection locked="0"/>
    </xf>
    <xf numFmtId="18" fontId="24" fillId="25" borderId="143" xfId="0" applyNumberFormat="1" applyFont="1" applyFill="1" applyBorder="1" applyAlignment="1" applyProtection="1">
      <alignment horizontal="center" vertical="center" wrapText="1"/>
      <protection locked="0"/>
    </xf>
    <xf numFmtId="49" fontId="2" fillId="0" borderId="0" xfId="0" applyNumberFormat="1" applyFont="1">
      <alignment vertical="top" wrapText="1"/>
    </xf>
    <xf numFmtId="0" fontId="17" fillId="0" borderId="0" xfId="0" applyFont="1" applyAlignment="1">
      <alignment horizontal="center" vertical="center" wrapText="1"/>
    </xf>
    <xf numFmtId="0" fontId="7" fillId="5" borderId="12" xfId="2" applyNumberFormat="1" applyFont="1" applyBorder="1" applyAlignment="1" applyProtection="1">
      <alignment horizontal="center" vertical="center" wrapText="1"/>
      <protection locked="0"/>
    </xf>
    <xf numFmtId="1" fontId="3" fillId="4" borderId="14" xfId="1" applyNumberFormat="1" applyBorder="1" applyAlignment="1" applyProtection="1">
      <alignment horizontal="center" vertical="center" wrapText="1"/>
    </xf>
    <xf numFmtId="0" fontId="10" fillId="0" borderId="27" xfId="0" applyNumberFormat="1" applyFont="1" applyBorder="1" applyAlignment="1">
      <alignment horizontal="center" vertical="center" wrapText="1"/>
    </xf>
    <xf numFmtId="0" fontId="39" fillId="0" borderId="0" xfId="0" quotePrefix="1" applyFont="1">
      <alignment vertical="top" wrapText="1"/>
    </xf>
    <xf numFmtId="0" fontId="5" fillId="3" borderId="59" xfId="0" applyFont="1" applyFill="1" applyBorder="1" applyAlignment="1" applyProtection="1">
      <alignment horizontal="center" vertical="center" wrapText="1"/>
      <protection locked="0"/>
    </xf>
    <xf numFmtId="0" fontId="5" fillId="3" borderId="44" xfId="0" applyFont="1" applyFill="1" applyBorder="1" applyAlignment="1" applyProtection="1">
      <alignment horizontal="center" vertical="center" wrapText="1"/>
      <protection locked="0"/>
    </xf>
    <xf numFmtId="0" fontId="5" fillId="3" borderId="65" xfId="0" applyFont="1" applyFill="1" applyBorder="1" applyAlignment="1" applyProtection="1">
      <alignment horizontal="center" vertical="center" wrapText="1"/>
      <protection locked="0"/>
    </xf>
    <xf numFmtId="0" fontId="5" fillId="3" borderId="66" xfId="0" applyFont="1" applyFill="1" applyBorder="1" applyAlignment="1" applyProtection="1">
      <alignment horizontal="center" vertical="center" wrapText="1"/>
      <protection locked="0"/>
    </xf>
    <xf numFmtId="0" fontId="5" fillId="3" borderId="85" xfId="0" applyFont="1" applyFill="1" applyBorder="1" applyAlignment="1" applyProtection="1">
      <alignment horizontal="center" vertical="center" wrapText="1"/>
      <protection locked="0"/>
    </xf>
    <xf numFmtId="0" fontId="5" fillId="3" borderId="92" xfId="0" applyFont="1" applyFill="1" applyBorder="1" applyAlignment="1" applyProtection="1">
      <alignment horizontal="center" vertical="center" wrapText="1"/>
      <protection locked="0"/>
    </xf>
    <xf numFmtId="0" fontId="5" fillId="3" borderId="0" xfId="0" applyFont="1" applyFill="1" applyBorder="1" applyAlignment="1" applyProtection="1">
      <alignment horizontal="center" vertical="center" wrapText="1"/>
      <protection locked="0"/>
    </xf>
    <xf numFmtId="0" fontId="5" fillId="3" borderId="160" xfId="0" applyFont="1" applyFill="1" applyBorder="1" applyAlignment="1" applyProtection="1">
      <alignment horizontal="center" vertical="center" wrapText="1"/>
      <protection locked="0"/>
    </xf>
    <xf numFmtId="0" fontId="5" fillId="3" borderId="146" xfId="0" applyFont="1" applyFill="1" applyBorder="1" applyAlignment="1" applyProtection="1">
      <alignment horizontal="center" vertical="center" wrapText="1"/>
      <protection locked="0"/>
    </xf>
    <xf numFmtId="0" fontId="5" fillId="3" borderId="109" xfId="0" applyFont="1" applyFill="1" applyBorder="1" applyAlignment="1" applyProtection="1">
      <alignment horizontal="center" vertical="center" wrapText="1"/>
      <protection locked="0"/>
    </xf>
    <xf numFmtId="0" fontId="5" fillId="3" borderId="162" xfId="0" applyFont="1" applyFill="1" applyBorder="1" applyAlignment="1" applyProtection="1">
      <alignment horizontal="center" vertical="center" wrapText="1"/>
      <protection locked="0"/>
    </xf>
    <xf numFmtId="0" fontId="5" fillId="3" borderId="122" xfId="0" applyFont="1" applyFill="1" applyBorder="1" applyAlignment="1" applyProtection="1">
      <alignment horizontal="center" vertical="center" wrapText="1"/>
      <protection locked="0"/>
    </xf>
    <xf numFmtId="0" fontId="5" fillId="3" borderId="130" xfId="0" applyFont="1" applyFill="1" applyBorder="1" applyAlignment="1" applyProtection="1">
      <alignment horizontal="center" vertical="center" wrapText="1"/>
      <protection locked="0"/>
    </xf>
    <xf numFmtId="0" fontId="36" fillId="25" borderId="160" xfId="0" applyFont="1" applyFill="1" applyBorder="1" applyAlignment="1">
      <alignment horizontal="center" vertical="center" wrapText="1"/>
    </xf>
    <xf numFmtId="49" fontId="24" fillId="3" borderId="181" xfId="0" applyNumberFormat="1" applyFont="1" applyFill="1" applyBorder="1" applyAlignment="1" applyProtection="1">
      <alignment horizontal="right" vertical="center" wrapText="1"/>
      <protection locked="0"/>
    </xf>
    <xf numFmtId="14" fontId="21" fillId="3" borderId="181" xfId="0" applyNumberFormat="1" applyFont="1" applyFill="1" applyBorder="1" applyAlignment="1" applyProtection="1">
      <alignment vertical="center" wrapText="1"/>
      <protection locked="0"/>
    </xf>
    <xf numFmtId="18" fontId="5" fillId="3" borderId="181" xfId="0" applyNumberFormat="1" applyFont="1" applyFill="1" applyBorder="1" applyAlignment="1" applyProtection="1">
      <alignment horizontal="center" vertical="center" wrapText="1"/>
      <protection locked="0"/>
    </xf>
    <xf numFmtId="20" fontId="5" fillId="3" borderId="181" xfId="0" applyNumberFormat="1" applyFont="1" applyFill="1" applyBorder="1" applyAlignment="1" applyProtection="1">
      <alignment horizontal="center" vertical="center" wrapText="1"/>
      <protection locked="0"/>
    </xf>
    <xf numFmtId="0" fontId="5" fillId="3" borderId="181" xfId="0" applyFont="1" applyFill="1" applyBorder="1" applyAlignment="1" applyProtection="1">
      <alignment horizontal="center" vertical="center" wrapText="1"/>
      <protection locked="0"/>
    </xf>
    <xf numFmtId="0" fontId="5" fillId="3" borderId="180" xfId="0" applyFont="1" applyFill="1" applyBorder="1" applyAlignment="1" applyProtection="1">
      <alignment vertical="center" wrapText="1"/>
      <protection locked="0"/>
    </xf>
    <xf numFmtId="0" fontId="5" fillId="3" borderId="180" xfId="0" applyFont="1" applyFill="1" applyBorder="1" applyAlignment="1" applyProtection="1">
      <alignment horizontal="center" vertical="center" wrapText="1"/>
      <protection locked="0"/>
    </xf>
    <xf numFmtId="0" fontId="5" fillId="3" borderId="182" xfId="0" applyFont="1" applyFill="1" applyBorder="1" applyAlignment="1" applyProtection="1">
      <alignment vertical="center" wrapText="1"/>
      <protection locked="0"/>
    </xf>
    <xf numFmtId="49" fontId="2" fillId="16" borderId="183" xfId="0" applyNumberFormat="1" applyFont="1" applyFill="1" applyBorder="1" applyProtection="1">
      <alignment vertical="top" wrapText="1"/>
      <protection locked="0"/>
    </xf>
    <xf numFmtId="2" fontId="2" fillId="0" borderId="181" xfId="0" applyNumberFormat="1" applyFont="1" applyBorder="1" applyProtection="1">
      <alignment vertical="top" wrapText="1"/>
    </xf>
    <xf numFmtId="1" fontId="2" fillId="0" borderId="181" xfId="0" applyNumberFormat="1" applyFont="1" applyBorder="1" applyProtection="1">
      <alignment vertical="top" wrapText="1"/>
    </xf>
    <xf numFmtId="1" fontId="2" fillId="0" borderId="181" xfId="0" applyNumberFormat="1" applyFont="1" applyBorder="1" applyAlignment="1" applyProtection="1">
      <alignment horizontal="center" vertical="center" wrapText="1"/>
    </xf>
    <xf numFmtId="1" fontId="2" fillId="12" borderId="181" xfId="0" applyNumberFormat="1" applyFont="1" applyFill="1" applyBorder="1" applyAlignment="1" applyProtection="1">
      <alignment horizontal="center" vertical="center" wrapText="1"/>
      <protection locked="0"/>
    </xf>
    <xf numFmtId="1" fontId="2" fillId="0" borderId="181" xfId="0" applyNumberFormat="1" applyFont="1" applyBorder="1" applyAlignment="1" applyProtection="1">
      <alignment horizontal="center" vertical="center" wrapText="1"/>
      <protection locked="0"/>
    </xf>
    <xf numFmtId="1" fontId="2" fillId="0" borderId="180" xfId="0" applyNumberFormat="1" applyFont="1" applyBorder="1" applyAlignment="1" applyProtection="1">
      <alignment horizontal="left" vertical="center" wrapText="1"/>
      <protection locked="0"/>
    </xf>
    <xf numFmtId="1" fontId="2" fillId="0" borderId="184" xfId="0" applyNumberFormat="1" applyFont="1" applyBorder="1" applyAlignment="1" applyProtection="1">
      <alignment horizontal="left" vertical="center" wrapText="1"/>
      <protection locked="0"/>
    </xf>
    <xf numFmtId="0" fontId="19" fillId="0" borderId="185" xfId="0" applyFont="1" applyBorder="1" applyAlignment="1" applyProtection="1">
      <alignment horizontal="center" vertical="center" wrapText="1"/>
      <protection locked="0"/>
    </xf>
    <xf numFmtId="0" fontId="2" fillId="0" borderId="186" xfId="0" applyNumberFormat="1" applyFont="1" applyBorder="1">
      <alignment vertical="top" wrapText="1"/>
    </xf>
    <xf numFmtId="14" fontId="21" fillId="3" borderId="188" xfId="0" applyNumberFormat="1" applyFont="1" applyFill="1" applyBorder="1" applyAlignment="1" applyProtection="1">
      <alignment vertical="center" wrapText="1"/>
      <protection locked="0"/>
    </xf>
    <xf numFmtId="18" fontId="5" fillId="3" borderId="188" xfId="0" applyNumberFormat="1" applyFont="1" applyFill="1" applyBorder="1" applyAlignment="1" applyProtection="1">
      <alignment horizontal="center" vertical="center" wrapText="1"/>
      <protection locked="0"/>
    </xf>
    <xf numFmtId="20" fontId="5" fillId="3" borderId="188" xfId="0" applyNumberFormat="1" applyFont="1" applyFill="1" applyBorder="1" applyAlignment="1" applyProtection="1">
      <alignment horizontal="center" vertical="center" wrapText="1"/>
      <protection locked="0"/>
    </xf>
    <xf numFmtId="0" fontId="5" fillId="3" borderId="188" xfId="0" applyFont="1" applyFill="1" applyBorder="1" applyAlignment="1" applyProtection="1">
      <alignment horizontal="center" vertical="center" wrapText="1"/>
      <protection locked="0"/>
    </xf>
    <xf numFmtId="0" fontId="5" fillId="3" borderId="187" xfId="0" applyFont="1" applyFill="1" applyBorder="1" applyAlignment="1" applyProtection="1">
      <alignment vertical="center" wrapText="1"/>
      <protection locked="0"/>
    </xf>
    <xf numFmtId="0" fontId="5" fillId="3" borderId="187" xfId="0" applyFont="1" applyFill="1" applyBorder="1" applyAlignment="1" applyProtection="1">
      <alignment horizontal="center" vertical="center" wrapText="1"/>
      <protection locked="0"/>
    </xf>
    <xf numFmtId="0" fontId="5" fillId="3" borderId="189" xfId="0" applyFont="1" applyFill="1" applyBorder="1" applyAlignment="1" applyProtection="1">
      <alignment vertical="center" wrapText="1"/>
      <protection locked="0"/>
    </xf>
    <xf numFmtId="0" fontId="2" fillId="16" borderId="190" xfId="0" applyFont="1" applyFill="1" applyBorder="1" applyProtection="1">
      <alignment vertical="top" wrapText="1"/>
      <protection locked="0"/>
    </xf>
    <xf numFmtId="2" fontId="2" fillId="0" borderId="188" xfId="0" applyNumberFormat="1" applyFont="1" applyBorder="1" applyProtection="1">
      <alignment vertical="top" wrapText="1"/>
    </xf>
    <xf numFmtId="1" fontId="2" fillId="0" borderId="188" xfId="0" applyNumberFormat="1" applyFont="1" applyBorder="1" applyProtection="1">
      <alignment vertical="top" wrapText="1"/>
    </xf>
    <xf numFmtId="1" fontId="2" fillId="0" borderId="188" xfId="0" applyNumberFormat="1" applyFont="1" applyBorder="1" applyAlignment="1" applyProtection="1">
      <alignment horizontal="center" vertical="center" wrapText="1"/>
    </xf>
    <xf numFmtId="1" fontId="2" fillId="12" borderId="188" xfId="0" applyNumberFormat="1" applyFont="1" applyFill="1" applyBorder="1" applyAlignment="1" applyProtection="1">
      <alignment horizontal="center" vertical="center" wrapText="1"/>
      <protection locked="0"/>
    </xf>
    <xf numFmtId="1" fontId="2" fillId="0" borderId="188" xfId="0" applyNumberFormat="1" applyFont="1" applyBorder="1" applyAlignment="1" applyProtection="1">
      <alignment horizontal="center" vertical="center" wrapText="1"/>
      <protection locked="0"/>
    </xf>
    <xf numFmtId="1" fontId="2" fillId="0" borderId="187" xfId="0" applyNumberFormat="1" applyFont="1" applyBorder="1" applyAlignment="1" applyProtection="1">
      <alignment horizontal="left" vertical="center" wrapText="1"/>
      <protection locked="0"/>
    </xf>
    <xf numFmtId="0" fontId="19" fillId="0" borderId="191" xfId="0" applyFont="1" applyBorder="1" applyAlignment="1" applyProtection="1">
      <alignment horizontal="center" vertical="center" wrapText="1"/>
      <protection locked="0"/>
    </xf>
    <xf numFmtId="0" fontId="2" fillId="0" borderId="192" xfId="0" applyNumberFormat="1" applyFont="1" applyBorder="1">
      <alignment vertical="top" wrapText="1"/>
    </xf>
    <xf numFmtId="49" fontId="24" fillId="3" borderId="194" xfId="0" applyNumberFormat="1" applyFont="1" applyFill="1" applyBorder="1" applyAlignment="1" applyProtection="1">
      <alignment horizontal="right" vertical="center" wrapText="1"/>
      <protection locked="0"/>
    </xf>
    <xf numFmtId="14" fontId="21" fillId="3" borderId="194" xfId="0" applyNumberFormat="1" applyFont="1" applyFill="1" applyBorder="1" applyAlignment="1" applyProtection="1">
      <alignment vertical="center" wrapText="1"/>
      <protection locked="0"/>
    </xf>
    <xf numFmtId="18" fontId="5" fillId="3" borderId="194" xfId="0" applyNumberFormat="1" applyFont="1" applyFill="1" applyBorder="1" applyAlignment="1" applyProtection="1">
      <alignment horizontal="center" vertical="center" wrapText="1"/>
      <protection locked="0"/>
    </xf>
    <xf numFmtId="20" fontId="5" fillId="3" borderId="194" xfId="0" applyNumberFormat="1" applyFont="1" applyFill="1" applyBorder="1" applyAlignment="1" applyProtection="1">
      <alignment horizontal="center" vertical="center" wrapText="1"/>
      <protection locked="0"/>
    </xf>
    <xf numFmtId="0" fontId="5" fillId="3" borderId="194" xfId="0" applyFont="1" applyFill="1" applyBorder="1" applyAlignment="1" applyProtection="1">
      <alignment horizontal="center" vertical="center" wrapText="1"/>
      <protection locked="0"/>
    </xf>
    <xf numFmtId="0" fontId="5" fillId="3" borderId="193" xfId="0" applyFont="1" applyFill="1" applyBorder="1" applyAlignment="1" applyProtection="1">
      <alignment vertical="center" wrapText="1"/>
      <protection locked="0"/>
    </xf>
    <xf numFmtId="0" fontId="5" fillId="3" borderId="193" xfId="0" applyFont="1" applyFill="1" applyBorder="1" applyAlignment="1" applyProtection="1">
      <alignment horizontal="center" vertical="center" wrapText="1"/>
      <protection locked="0"/>
    </xf>
    <xf numFmtId="0" fontId="5" fillId="3" borderId="195" xfId="0" applyFont="1" applyFill="1" applyBorder="1" applyAlignment="1" applyProtection="1">
      <alignment vertical="center" wrapText="1"/>
      <protection locked="0"/>
    </xf>
    <xf numFmtId="0" fontId="2" fillId="16" borderId="196" xfId="0" applyFont="1" applyFill="1" applyBorder="1" applyProtection="1">
      <alignment vertical="top" wrapText="1"/>
      <protection locked="0"/>
    </xf>
    <xf numFmtId="2" fontId="2" fillId="0" borderId="194" xfId="0" applyNumberFormat="1" applyFont="1" applyBorder="1" applyProtection="1">
      <alignment vertical="top" wrapText="1"/>
    </xf>
    <xf numFmtId="1" fontId="2" fillId="0" borderId="194" xfId="0" applyNumberFormat="1" applyFont="1" applyBorder="1" applyProtection="1">
      <alignment vertical="top" wrapText="1"/>
    </xf>
    <xf numFmtId="1" fontId="2" fillId="0" borderId="194" xfId="0" applyNumberFormat="1" applyFont="1" applyBorder="1" applyAlignment="1" applyProtection="1">
      <alignment horizontal="center" vertical="center" wrapText="1"/>
    </xf>
    <xf numFmtId="1" fontId="2" fillId="12" borderId="194" xfId="0" applyNumberFormat="1" applyFont="1" applyFill="1" applyBorder="1" applyAlignment="1" applyProtection="1">
      <alignment horizontal="center" vertical="center" wrapText="1"/>
      <protection locked="0"/>
    </xf>
    <xf numFmtId="1" fontId="2" fillId="0" borderId="194" xfId="0" applyNumberFormat="1" applyFont="1" applyBorder="1" applyAlignment="1" applyProtection="1">
      <alignment horizontal="center" vertical="center" wrapText="1"/>
      <protection locked="0"/>
    </xf>
    <xf numFmtId="0" fontId="19" fillId="0" borderId="197" xfId="0" applyFont="1" applyBorder="1" applyAlignment="1" applyProtection="1">
      <alignment horizontal="center" vertical="center" wrapText="1"/>
      <protection locked="0"/>
    </xf>
    <xf numFmtId="0" fontId="2" fillId="0" borderId="198" xfId="0" applyNumberFormat="1" applyFont="1" applyBorder="1">
      <alignment vertical="top" wrapText="1"/>
    </xf>
    <xf numFmtId="165" fontId="23" fillId="3" borderId="200" xfId="0" applyNumberFormat="1" applyFont="1" applyFill="1" applyBorder="1" applyAlignment="1" applyProtection="1">
      <alignment vertical="center" wrapText="1"/>
      <protection locked="0"/>
    </xf>
    <xf numFmtId="14" fontId="21" fillId="3" borderId="200" xfId="0" applyNumberFormat="1" applyFont="1" applyFill="1" applyBorder="1" applyAlignment="1" applyProtection="1">
      <alignment vertical="center" wrapText="1"/>
      <protection locked="0"/>
    </xf>
    <xf numFmtId="164" fontId="5" fillId="3" borderId="200" xfId="0" applyNumberFormat="1" applyFont="1" applyFill="1" applyBorder="1" applyAlignment="1" applyProtection="1">
      <alignment horizontal="center" vertical="center" wrapText="1"/>
      <protection locked="0"/>
    </xf>
    <xf numFmtId="18" fontId="5" fillId="3" borderId="200" xfId="0" applyNumberFormat="1" applyFont="1" applyFill="1" applyBorder="1" applyAlignment="1" applyProtection="1">
      <alignment horizontal="center" vertical="center" wrapText="1"/>
      <protection locked="0"/>
    </xf>
    <xf numFmtId="20" fontId="5" fillId="3" borderId="200" xfId="0" applyNumberFormat="1" applyFont="1" applyFill="1" applyBorder="1" applyAlignment="1" applyProtection="1">
      <alignment horizontal="center" vertical="center" wrapText="1"/>
      <protection locked="0"/>
    </xf>
    <xf numFmtId="0" fontId="5" fillId="3" borderId="200" xfId="0" applyFont="1" applyFill="1" applyBorder="1" applyAlignment="1" applyProtection="1">
      <alignment horizontal="center" vertical="center" wrapText="1"/>
      <protection locked="0"/>
    </xf>
    <xf numFmtId="0" fontId="5" fillId="3" borderId="199" xfId="0" applyFont="1" applyFill="1" applyBorder="1" applyAlignment="1" applyProtection="1">
      <alignment vertical="center" wrapText="1"/>
      <protection locked="0"/>
    </xf>
    <xf numFmtId="0" fontId="5" fillId="3" borderId="199" xfId="0" applyFont="1" applyFill="1" applyBorder="1" applyAlignment="1" applyProtection="1">
      <alignment horizontal="center" vertical="center" wrapText="1"/>
      <protection locked="0"/>
    </xf>
    <xf numFmtId="0" fontId="5" fillId="3" borderId="201" xfId="0" applyFont="1" applyFill="1" applyBorder="1" applyAlignment="1" applyProtection="1">
      <alignment vertical="center" wrapText="1"/>
      <protection locked="0"/>
    </xf>
    <xf numFmtId="49" fontId="2" fillId="16" borderId="202" xfId="0" applyNumberFormat="1" applyFont="1" applyFill="1" applyBorder="1" applyProtection="1">
      <alignment vertical="top" wrapText="1"/>
      <protection locked="0"/>
    </xf>
    <xf numFmtId="2" fontId="2" fillId="0" borderId="200" xfId="0" applyNumberFormat="1" applyFont="1" applyBorder="1" applyProtection="1">
      <alignment vertical="top" wrapText="1"/>
    </xf>
    <xf numFmtId="1" fontId="2" fillId="0" borderId="200" xfId="0" applyNumberFormat="1" applyFont="1" applyBorder="1" applyProtection="1">
      <alignment vertical="top" wrapText="1"/>
    </xf>
    <xf numFmtId="1" fontId="2" fillId="0" borderId="200" xfId="0" applyNumberFormat="1" applyFont="1" applyBorder="1" applyAlignment="1" applyProtection="1">
      <alignment horizontal="center" vertical="center" wrapText="1"/>
    </xf>
    <xf numFmtId="1" fontId="2" fillId="12" borderId="200" xfId="0" applyNumberFormat="1" applyFont="1" applyFill="1" applyBorder="1" applyAlignment="1" applyProtection="1">
      <alignment horizontal="center" vertical="center" wrapText="1"/>
      <protection locked="0"/>
    </xf>
    <xf numFmtId="1" fontId="2" fillId="0" borderId="200" xfId="0" applyNumberFormat="1" applyFont="1" applyBorder="1" applyAlignment="1" applyProtection="1">
      <alignment horizontal="center" vertical="center" wrapText="1"/>
      <protection locked="0"/>
    </xf>
    <xf numFmtId="1" fontId="2" fillId="0" borderId="199" xfId="0" applyNumberFormat="1" applyFont="1" applyBorder="1" applyAlignment="1" applyProtection="1">
      <alignment horizontal="left" vertical="center" wrapText="1"/>
      <protection locked="0"/>
    </xf>
    <xf numFmtId="1" fontId="2" fillId="0" borderId="203" xfId="0" applyNumberFormat="1" applyFont="1" applyBorder="1" applyAlignment="1" applyProtection="1">
      <alignment horizontal="left" vertical="center" wrapText="1"/>
      <protection locked="0"/>
    </xf>
    <xf numFmtId="0" fontId="19" fillId="0" borderId="204" xfId="0" applyFont="1" applyBorder="1" applyAlignment="1" applyProtection="1">
      <alignment horizontal="center" vertical="center" wrapText="1"/>
      <protection locked="0"/>
    </xf>
    <xf numFmtId="0" fontId="2" fillId="0" borderId="205" xfId="0" applyNumberFormat="1" applyFont="1" applyBorder="1">
      <alignment vertical="top" wrapText="1"/>
    </xf>
    <xf numFmtId="14" fontId="22" fillId="3" borderId="181" xfId="0" applyNumberFormat="1" applyFont="1" applyFill="1" applyBorder="1" applyAlignment="1" applyProtection="1">
      <alignment vertical="center" wrapText="1"/>
      <protection locked="0"/>
    </xf>
    <xf numFmtId="49" fontId="24" fillId="3" borderId="207" xfId="0" applyNumberFormat="1" applyFont="1" applyFill="1" applyBorder="1" applyAlignment="1" applyProtection="1">
      <alignment horizontal="right" vertical="center" wrapText="1"/>
      <protection locked="0"/>
    </xf>
    <xf numFmtId="14" fontId="22" fillId="3" borderId="207" xfId="0" applyNumberFormat="1" applyFont="1" applyFill="1" applyBorder="1" applyAlignment="1" applyProtection="1">
      <alignment vertical="center" wrapText="1"/>
      <protection locked="0"/>
    </xf>
    <xf numFmtId="164" fontId="5" fillId="3" borderId="207" xfId="0" applyNumberFormat="1" applyFont="1" applyFill="1" applyBorder="1" applyAlignment="1" applyProtection="1">
      <alignment horizontal="center" vertical="center" wrapText="1"/>
      <protection locked="0"/>
    </xf>
    <xf numFmtId="18" fontId="5" fillId="3" borderId="207" xfId="0" applyNumberFormat="1" applyFont="1" applyFill="1" applyBorder="1" applyAlignment="1" applyProtection="1">
      <alignment horizontal="center" vertical="center" wrapText="1"/>
      <protection locked="0"/>
    </xf>
    <xf numFmtId="0" fontId="5" fillId="3" borderId="207" xfId="0" applyFont="1" applyFill="1" applyBorder="1" applyAlignment="1" applyProtection="1">
      <alignment horizontal="center" vertical="center" wrapText="1"/>
      <protection locked="0"/>
    </xf>
    <xf numFmtId="0" fontId="5" fillId="3" borderId="206" xfId="0" applyFont="1" applyFill="1" applyBorder="1" applyAlignment="1" applyProtection="1">
      <alignment vertical="center" wrapText="1"/>
      <protection locked="0"/>
    </xf>
    <xf numFmtId="0" fontId="5" fillId="3" borderId="206" xfId="0" applyFont="1" applyFill="1" applyBorder="1" applyAlignment="1" applyProtection="1">
      <alignment horizontal="center" vertical="center" wrapText="1"/>
      <protection locked="0"/>
    </xf>
    <xf numFmtId="0" fontId="5" fillId="3" borderId="208" xfId="0" applyFont="1" applyFill="1" applyBorder="1" applyAlignment="1" applyProtection="1">
      <alignment vertical="center" wrapText="1"/>
      <protection locked="0"/>
    </xf>
    <xf numFmtId="49" fontId="2" fillId="16" borderId="209" xfId="0" applyNumberFormat="1" applyFont="1" applyFill="1" applyBorder="1" applyProtection="1">
      <alignment vertical="top" wrapText="1"/>
      <protection locked="0"/>
    </xf>
    <xf numFmtId="1" fontId="2" fillId="12" borderId="207" xfId="0" applyNumberFormat="1" applyFont="1" applyFill="1" applyBorder="1" applyAlignment="1" applyProtection="1">
      <alignment horizontal="center" vertical="center" wrapText="1"/>
      <protection locked="0"/>
    </xf>
    <xf numFmtId="1" fontId="2" fillId="0" borderId="207" xfId="0" applyNumberFormat="1" applyFont="1" applyBorder="1" applyAlignment="1" applyProtection="1">
      <alignment horizontal="center" vertical="center" wrapText="1"/>
      <protection locked="0"/>
    </xf>
    <xf numFmtId="1" fontId="2" fillId="0" borderId="206" xfId="0" applyNumberFormat="1" applyFont="1" applyBorder="1" applyAlignment="1" applyProtection="1">
      <alignment horizontal="left" vertical="center" wrapText="1"/>
      <protection locked="0"/>
    </xf>
    <xf numFmtId="1" fontId="2" fillId="0" borderId="210" xfId="0" applyNumberFormat="1" applyFont="1" applyBorder="1" applyAlignment="1" applyProtection="1">
      <alignment horizontal="left" vertical="center" wrapText="1"/>
      <protection locked="0"/>
    </xf>
    <xf numFmtId="0" fontId="19" fillId="0" borderId="211" xfId="0" applyFont="1" applyBorder="1" applyAlignment="1" applyProtection="1">
      <alignment horizontal="center" vertical="center" wrapText="1"/>
      <protection locked="0"/>
    </xf>
    <xf numFmtId="0" fontId="2" fillId="0" borderId="212" xfId="0" applyNumberFormat="1" applyFont="1" applyBorder="1">
      <alignment vertical="top" wrapText="1"/>
    </xf>
    <xf numFmtId="14" fontId="24" fillId="3" borderId="200" xfId="0" applyNumberFormat="1" applyFont="1" applyFill="1" applyBorder="1" applyAlignment="1" applyProtection="1">
      <alignment vertical="center" wrapText="1"/>
      <protection locked="0"/>
    </xf>
    <xf numFmtId="14" fontId="22" fillId="3" borderId="200" xfId="0" applyNumberFormat="1" applyFont="1" applyFill="1" applyBorder="1" applyAlignment="1" applyProtection="1">
      <alignment vertical="center" wrapText="1"/>
      <protection locked="0"/>
    </xf>
    <xf numFmtId="0" fontId="2" fillId="12" borderId="200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72" xfId="0" applyNumberFormat="1" applyFont="1" applyBorder="1" applyAlignment="1">
      <alignment vertical="center" wrapText="1"/>
    </xf>
    <xf numFmtId="1" fontId="13" fillId="0" borderId="213" xfId="0" applyNumberFormat="1" applyFont="1" applyBorder="1" applyAlignment="1" applyProtection="1">
      <alignment horizontal="left" vertical="center" wrapText="1"/>
      <protection locked="0"/>
    </xf>
    <xf numFmtId="0" fontId="12" fillId="0" borderId="214" xfId="5" applyBorder="1" applyAlignment="1">
      <alignment vertical="top" wrapText="1"/>
    </xf>
    <xf numFmtId="0" fontId="10" fillId="0" borderId="29" xfId="0" applyFont="1" applyBorder="1" applyAlignment="1" applyProtection="1">
      <alignment vertical="center"/>
    </xf>
    <xf numFmtId="49" fontId="6" fillId="2" borderId="28" xfId="0" applyNumberFormat="1" applyFont="1" applyFill="1" applyBorder="1" applyAlignment="1" applyProtection="1">
      <alignment horizontal="center" vertical="center" wrapText="1"/>
    </xf>
    <xf numFmtId="0" fontId="12" fillId="0" borderId="28" xfId="5" applyNumberFormat="1" applyBorder="1" applyAlignment="1" applyProtection="1">
      <alignment vertical="center" wrapText="1"/>
    </xf>
    <xf numFmtId="0" fontId="4" fillId="0" borderId="151" xfId="0" applyFont="1" applyBorder="1" applyAlignment="1" applyProtection="1">
      <alignment vertical="center" wrapText="1"/>
    </xf>
    <xf numFmtId="0" fontId="12" fillId="0" borderId="29" xfId="5" applyBorder="1" applyAlignment="1" applyProtection="1">
      <alignment vertical="center" wrapText="1"/>
    </xf>
    <xf numFmtId="0" fontId="4" fillId="0" borderId="28" xfId="0" applyFont="1" applyBorder="1" applyAlignment="1" applyProtection="1">
      <alignment vertical="center" wrapText="1"/>
    </xf>
    <xf numFmtId="0" fontId="12" fillId="0" borderId="28" xfId="5" applyBorder="1" applyAlignment="1" applyProtection="1">
      <alignment vertical="center" wrapText="1"/>
    </xf>
    <xf numFmtId="0" fontId="12" fillId="0" borderId="119" xfId="5" applyBorder="1" applyAlignment="1" applyProtection="1">
      <alignment vertical="center" wrapText="1"/>
    </xf>
    <xf numFmtId="0" fontId="4" fillId="0" borderId="166" xfId="0" applyFont="1" applyBorder="1" applyAlignment="1" applyProtection="1">
      <alignment vertical="center" wrapText="1"/>
    </xf>
    <xf numFmtId="0" fontId="12" fillId="0" borderId="126" xfId="5" applyBorder="1" applyAlignment="1" applyProtection="1">
      <alignment vertical="center" wrapText="1"/>
    </xf>
    <xf numFmtId="0" fontId="4" fillId="0" borderId="29" xfId="0" applyFont="1" applyBorder="1" applyAlignment="1" applyProtection="1">
      <alignment vertical="center" wrapText="1"/>
    </xf>
    <xf numFmtId="0" fontId="4" fillId="0" borderId="113" xfId="0" applyFont="1" applyBorder="1" applyAlignment="1" applyProtection="1">
      <alignment vertical="center" wrapText="1"/>
    </xf>
    <xf numFmtId="0" fontId="33" fillId="0" borderId="151" xfId="0" applyFont="1" applyBorder="1" applyAlignment="1" applyProtection="1">
      <alignment vertical="center" wrapText="1"/>
    </xf>
    <xf numFmtId="0" fontId="33" fillId="0" borderId="28" xfId="0" applyFont="1" applyBorder="1" applyAlignment="1" applyProtection="1">
      <alignment vertical="center" wrapText="1"/>
    </xf>
    <xf numFmtId="0" fontId="12" fillId="0" borderId="178" xfId="5" applyBorder="1" applyAlignment="1" applyProtection="1">
      <alignment vertical="center" wrapText="1"/>
    </xf>
    <xf numFmtId="0" fontId="2" fillId="0" borderId="179" xfId="0" applyNumberFormat="1" applyFont="1" applyBorder="1" applyAlignment="1" applyProtection="1">
      <alignment vertical="center" wrapText="1"/>
    </xf>
    <xf numFmtId="0" fontId="12" fillId="0" borderId="88" xfId="5" applyBorder="1" applyAlignment="1" applyProtection="1">
      <alignment vertical="center" wrapText="1"/>
    </xf>
    <xf numFmtId="0" fontId="12" fillId="0" borderId="134" xfId="5" applyBorder="1" applyAlignment="1" applyProtection="1">
      <alignment vertical="center" wrapText="1"/>
    </xf>
    <xf numFmtId="0" fontId="4" fillId="0" borderId="134" xfId="0" applyFont="1" applyBorder="1" applyAlignment="1" applyProtection="1">
      <alignment vertical="center" wrapText="1"/>
    </xf>
    <xf numFmtId="0" fontId="4" fillId="0" borderId="158" xfId="0" applyFont="1" applyBorder="1" applyAlignment="1" applyProtection="1">
      <alignment vertical="center" wrapText="1"/>
    </xf>
    <xf numFmtId="0" fontId="33" fillId="0" borderId="134" xfId="0" applyFont="1" applyBorder="1" applyAlignment="1" applyProtection="1">
      <alignment vertical="center" wrapText="1"/>
    </xf>
    <xf numFmtId="0" fontId="33" fillId="0" borderId="158" xfId="0" applyFont="1" applyBorder="1" applyAlignment="1" applyProtection="1">
      <alignment vertical="center" wrapText="1"/>
    </xf>
    <xf numFmtId="0" fontId="4" fillId="0" borderId="55" xfId="0" applyFont="1" applyBorder="1" applyAlignment="1" applyProtection="1">
      <alignment vertical="center" wrapText="1"/>
    </xf>
    <xf numFmtId="0" fontId="2" fillId="0" borderId="39" xfId="0" applyNumberFormat="1" applyFont="1" applyBorder="1" applyAlignment="1" applyProtection="1">
      <alignment vertical="center" wrapText="1"/>
    </xf>
    <xf numFmtId="1" fontId="2" fillId="0" borderId="42" xfId="0" applyNumberFormat="1" applyFont="1" applyBorder="1" applyAlignment="1" applyProtection="1">
      <alignment vertical="center" wrapText="1"/>
    </xf>
    <xf numFmtId="0" fontId="2" fillId="0" borderId="28" xfId="0" applyFont="1" applyBorder="1" applyAlignment="1" applyProtection="1">
      <alignment vertical="center" wrapText="1"/>
    </xf>
    <xf numFmtId="0" fontId="2" fillId="0" borderId="28" xfId="0" applyNumberFormat="1" applyFont="1" applyBorder="1" applyAlignment="1" applyProtection="1">
      <alignment vertical="center" wrapText="1"/>
    </xf>
    <xf numFmtId="0" fontId="10" fillId="0" borderId="0" xfId="0" applyFont="1" applyAlignment="1">
      <alignment horizontal="center" vertical="center" wrapText="1"/>
    </xf>
    <xf numFmtId="0" fontId="16" fillId="0" borderId="36" xfId="0" applyFont="1" applyBorder="1" applyAlignment="1">
      <alignment horizontal="center" vertical="center" wrapText="1"/>
    </xf>
    <xf numFmtId="0" fontId="16" fillId="0" borderId="37" xfId="0" applyFont="1" applyBorder="1" applyAlignment="1">
      <alignment horizontal="center" vertical="center" wrapText="1"/>
    </xf>
    <xf numFmtId="0" fontId="16" fillId="0" borderId="38" xfId="0" applyFont="1" applyBorder="1" applyAlignment="1">
      <alignment horizontal="center" vertical="center" wrapText="1"/>
    </xf>
    <xf numFmtId="1" fontId="16" fillId="0" borderId="0" xfId="0" applyNumberFormat="1" applyFont="1" applyAlignment="1">
      <alignment horizontal="center" vertical="center" wrapText="1"/>
    </xf>
    <xf numFmtId="1" fontId="16" fillId="0" borderId="0" xfId="0" applyNumberFormat="1" applyFont="1">
      <alignment vertical="top" wrapText="1"/>
    </xf>
    <xf numFmtId="1" fontId="17" fillId="0" borderId="0" xfId="0" applyNumberFormat="1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6" fillId="0" borderId="0" xfId="0" applyFont="1">
      <alignment vertical="top" wrapText="1"/>
    </xf>
    <xf numFmtId="0" fontId="7" fillId="5" borderId="12" xfId="2" applyNumberFormat="1" applyFont="1" applyBorder="1" applyAlignment="1" applyProtection="1">
      <alignment horizontal="center" vertical="center" wrapText="1"/>
      <protection locked="0"/>
    </xf>
    <xf numFmtId="0" fontId="7" fillId="5" borderId="11" xfId="2" applyNumberFormat="1" applyFont="1" applyBorder="1" applyAlignment="1" applyProtection="1">
      <alignment horizontal="center" vertical="center" wrapText="1"/>
      <protection locked="0"/>
    </xf>
    <xf numFmtId="0" fontId="7" fillId="5" borderId="100" xfId="2" applyNumberFormat="1" applyFont="1" applyBorder="1" applyAlignment="1" applyProtection="1">
      <alignment horizontal="center" vertical="center" wrapText="1"/>
      <protection locked="0"/>
    </xf>
    <xf numFmtId="1" fontId="3" fillId="4" borderId="14" xfId="1" applyNumberFormat="1" applyBorder="1" applyAlignment="1" applyProtection="1">
      <alignment horizontal="center" vertical="center" wrapText="1"/>
    </xf>
    <xf numFmtId="1" fontId="3" fillId="4" borderId="15" xfId="1" applyNumberFormat="1" applyBorder="1" applyAlignment="1" applyProtection="1">
      <alignment horizontal="center" vertical="center" wrapText="1"/>
    </xf>
    <xf numFmtId="1" fontId="3" fillId="4" borderId="99" xfId="1" applyNumberFormat="1" applyBorder="1" applyAlignment="1" applyProtection="1">
      <alignment horizontal="center" vertical="center" wrapText="1"/>
    </xf>
    <xf numFmtId="0" fontId="7" fillId="5" borderId="10" xfId="2" applyNumberFormat="1" applyFont="1" applyBorder="1" applyAlignment="1" applyProtection="1">
      <alignment horizontal="center" vertical="center" wrapText="1"/>
      <protection locked="0"/>
    </xf>
  </cellXfs>
  <cellStyles count="6">
    <cellStyle name="40% - Accent3" xfId="3" builtinId="39"/>
    <cellStyle name="60% - Accent3" xfId="4" builtinId="40"/>
    <cellStyle name="Accent3" xfId="2" builtinId="37"/>
    <cellStyle name="Hyperlink" xfId="5" builtinId="8"/>
    <cellStyle name="Normal" xfId="0" builtinId="0"/>
    <cellStyle name="Output" xfId="1" builtinId="21"/>
  </cellStyles>
  <dxfs count="102">
    <dxf>
      <fill>
        <patternFill>
          <bgColor rgb="FFCBE1EF"/>
        </patternFill>
      </fill>
    </dxf>
    <dxf>
      <font>
        <b val="0"/>
        <i val="0"/>
      </font>
      <fill>
        <patternFill>
          <bgColor rgb="FFE9B666"/>
        </patternFill>
      </fill>
    </dxf>
    <dxf>
      <fill>
        <patternFill>
          <bgColor rgb="FFBFCFC7"/>
        </patternFill>
      </fill>
    </dxf>
    <dxf>
      <fill>
        <patternFill>
          <bgColor rgb="FF93BDBF"/>
        </patternFill>
      </fill>
    </dxf>
    <dxf>
      <font>
        <color theme="0"/>
      </font>
      <fill>
        <patternFill>
          <bgColor rgb="FF34666F"/>
        </patternFill>
      </fill>
    </dxf>
    <dxf>
      <fill>
        <patternFill>
          <bgColor rgb="FFA5B2B5"/>
        </patternFill>
      </fill>
    </dxf>
    <dxf>
      <fill>
        <patternFill>
          <bgColor rgb="FF64A2AD"/>
        </patternFill>
      </fill>
    </dxf>
    <dxf>
      <font>
        <color theme="0"/>
      </font>
      <fill>
        <patternFill>
          <bgColor rgb="FF0F4C81"/>
        </patternFill>
      </fill>
    </dxf>
    <dxf>
      <fill>
        <patternFill>
          <bgColor rgb="FF9FB382"/>
        </patternFill>
      </fill>
    </dxf>
    <dxf>
      <fill>
        <patternFill>
          <bgColor rgb="FFC8C8C8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 val="0"/>
        <i val="0"/>
      </font>
      <fill>
        <patternFill>
          <bgColor rgb="FFE9B666"/>
        </patternFill>
      </fill>
    </dxf>
    <dxf>
      <fill>
        <patternFill>
          <bgColor rgb="FFBFCFC7"/>
        </patternFill>
      </fill>
    </dxf>
    <dxf>
      <fill>
        <patternFill>
          <bgColor rgb="FF93BDBF"/>
        </patternFill>
      </fill>
    </dxf>
    <dxf>
      <font>
        <color theme="0"/>
      </font>
      <fill>
        <patternFill>
          <bgColor rgb="FF34666F"/>
        </patternFill>
      </fill>
    </dxf>
    <dxf>
      <fill>
        <patternFill>
          <bgColor rgb="FFA5B2B5"/>
        </patternFill>
      </fill>
    </dxf>
    <dxf>
      <fill>
        <patternFill>
          <bgColor rgb="FF64A2AD"/>
        </patternFill>
      </fill>
    </dxf>
    <dxf>
      <font>
        <color theme="0"/>
      </font>
      <fill>
        <patternFill>
          <bgColor rgb="FF0F4C81"/>
        </patternFill>
      </fill>
    </dxf>
    <dxf>
      <fill>
        <patternFill>
          <bgColor rgb="FF9FB382"/>
        </patternFill>
      </fill>
    </dxf>
    <dxf>
      <fill>
        <patternFill>
          <bgColor rgb="FFCBE1EF"/>
        </patternFill>
      </fill>
    </dxf>
    <dxf>
      <fill>
        <patternFill>
          <bgColor rgb="FFC8C8C8"/>
        </patternFill>
      </fill>
    </dxf>
    <dxf>
      <fill>
        <patternFill>
          <bgColor rgb="FFEAEEE0"/>
        </patternFill>
      </fill>
    </dxf>
    <dxf>
      <font>
        <b val="0"/>
        <i val="0"/>
      </font>
      <fill>
        <patternFill>
          <bgColor rgb="FFE9B666"/>
        </patternFill>
      </fill>
    </dxf>
    <dxf>
      <fill>
        <patternFill>
          <bgColor rgb="FFBFCFC7"/>
        </patternFill>
      </fill>
    </dxf>
    <dxf>
      <fill>
        <patternFill>
          <bgColor rgb="FF93BDBF"/>
        </patternFill>
      </fill>
    </dxf>
    <dxf>
      <font>
        <color theme="0"/>
      </font>
      <fill>
        <patternFill>
          <bgColor rgb="FF34666F"/>
        </patternFill>
      </fill>
    </dxf>
    <dxf>
      <fill>
        <patternFill>
          <bgColor rgb="FFA5B2B5"/>
        </patternFill>
      </fill>
    </dxf>
    <dxf>
      <fill>
        <patternFill>
          <bgColor rgb="FF64A2AD"/>
        </patternFill>
      </fill>
    </dxf>
    <dxf>
      <font>
        <color theme="0"/>
      </font>
      <fill>
        <patternFill>
          <bgColor rgb="FF0F4C81"/>
        </patternFill>
      </fill>
    </dxf>
    <dxf>
      <fill>
        <patternFill>
          <bgColor rgb="FF9FB382"/>
        </patternFill>
      </fill>
    </dxf>
    <dxf>
      <fill>
        <patternFill>
          <bgColor rgb="FFCBE1EF"/>
        </patternFill>
      </fill>
    </dxf>
    <dxf>
      <fill>
        <patternFill>
          <bgColor rgb="FFC8C8C8"/>
        </patternFill>
      </fill>
    </dxf>
    <dxf>
      <fill>
        <patternFill>
          <bgColor rgb="FFEAEEE0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color theme="0"/>
      </font>
      <fill>
        <patternFill>
          <bgColor theme="0" tint="-0.499984740745262"/>
        </patternFill>
      </fill>
    </dxf>
    <dxf>
      <fill>
        <patternFill>
          <bgColor rgb="FFEBEFE0"/>
        </patternFill>
      </fill>
    </dxf>
    <dxf>
      <font>
        <color theme="0"/>
      </font>
      <fill>
        <patternFill>
          <bgColor theme="0" tint="-0.499984740745262"/>
        </patternFill>
      </fill>
    </dxf>
    <dxf>
      <font>
        <b val="0"/>
        <i val="0"/>
        <color theme="9" tint="-0.499984740745262"/>
      </font>
      <fill>
        <patternFill>
          <bgColor rgb="FFEBEFE0"/>
        </patternFill>
      </fill>
    </dxf>
    <dxf>
      <font>
        <b val="0"/>
        <i val="0"/>
        <color theme="1"/>
      </font>
      <fill>
        <patternFill>
          <bgColor rgb="FFE9B666"/>
        </patternFill>
      </fill>
    </dxf>
    <dxf>
      <font>
        <b val="0"/>
        <i val="0"/>
        <color theme="9" tint="-0.499984740745262"/>
      </font>
      <fill>
        <patternFill>
          <bgColor rgb="FFEBEFE0"/>
        </patternFill>
      </fill>
    </dxf>
    <dxf>
      <font>
        <b val="0"/>
        <i val="0"/>
        <color theme="1"/>
      </font>
      <fill>
        <patternFill>
          <bgColor rgb="FFE9B66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Helvetica Neue"/>
        <family val="2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Helvetica Neue"/>
        <family val="2"/>
        <scheme val="none"/>
      </font>
      <numFmt numFmtId="30" formatCode="@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Helvetica Neue"/>
        <family val="2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Helvetica Neue"/>
        <family val="2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family val="2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family val="2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alignment horizontal="general" vertical="top" textRotation="0" wrapText="1" indent="0" justifyLastLine="0" shrinkToFit="0" readingOrder="0"/>
      <border diagonalUp="0" diagonalDown="0">
        <left style="double">
          <color auto="1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Helvetica Neue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Helvetica Neue"/>
        <family val="2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Helvetica Neue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indexed="8"/>
        <name val="Helvetica Neue"/>
        <family val="2"/>
        <scheme val="none"/>
      </font>
      <numFmt numFmtId="0" formatCode="General"/>
      <alignment horizontal="center"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Helvetica Neue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indexed="8"/>
        <name val="Helvetica Neue"/>
        <scheme val="none"/>
      </font>
      <alignment horizontal="center"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Helvetica Neue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indexed="8"/>
        <name val="Helvetica Neue"/>
        <scheme val="none"/>
      </font>
      <alignment horizontal="center"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Helvetica Neue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indexed="8"/>
        <name val="Helvetica Neue"/>
        <scheme val="none"/>
      </font>
      <alignment horizontal="center"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Helvetica Neue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indexed="8"/>
        <name val="Helvetica Neue"/>
        <scheme val="none"/>
      </font>
      <alignment horizontal="center"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Helvetica Neue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indexed="8"/>
        <name val="Helvetica Neue"/>
        <scheme val="none"/>
      </font>
      <alignment horizontal="center"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Helvetica Neue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indexed="8"/>
        <name val="Helvetica Neue"/>
        <scheme val="none"/>
      </font>
      <alignment horizontal="center"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Helvetica Neue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indexed="8"/>
        <name val="Helvetica Neue"/>
        <scheme val="none"/>
      </font>
      <alignment horizontal="center"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Helvetica Neue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indexed="8"/>
        <name val="Helvetica Neue"/>
        <scheme val="none"/>
      </font>
      <alignment horizontal="center"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Helvetica Neue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indexed="8"/>
        <name val="Helvetica Neue"/>
        <scheme val="none"/>
      </font>
      <alignment horizontal="center"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Helvetica Neue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Helvetica Neue"/>
        <family val="2"/>
        <scheme val="none"/>
      </font>
      <numFmt numFmtId="1" formatCode="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Helvetica Neue"/>
        <family val="2"/>
        <scheme val="none"/>
      </font>
      <numFmt numFmtId="1" formatCode="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Helvetica Neue"/>
        <family val="2"/>
        <scheme val="none"/>
      </font>
      <numFmt numFmtId="1" formatCode="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Helvetica Neue"/>
        <family val="2"/>
        <scheme val="none"/>
      </font>
      <numFmt numFmtId="21" formatCode="d\-mmm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indexed="8"/>
        <name val="Helvetica Neue"/>
        <family val="2"/>
        <scheme val="none"/>
      </font>
      <numFmt numFmtId="21" formatCode="d\-mmm"/>
      <alignment horizontal="center" vertic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indexed="8"/>
        <name val="Helvetica Neue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indexed="8"/>
        <name val="Helvetica Neue"/>
        <family val="2"/>
        <scheme val="none"/>
      </font>
      <numFmt numFmtId="25" formatCode="h:mm"/>
      <alignment horizontal="general" vertical="top" textRotation="0" wrapText="1" indent="0" justifyLastLine="0" shrinkToFit="0" readingOrder="0"/>
    </dxf>
    <dxf>
      <font>
        <sz val="16"/>
      </font>
      <numFmt numFmtId="25" formatCode="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indexed="8"/>
        <name val="Helvetica Neue"/>
        <family val="2"/>
        <scheme val="none"/>
      </font>
      <numFmt numFmtId="25" formatCode="h:mm"/>
      <alignment horizontal="general" vertical="top" textRotation="0" wrapText="1" indent="0" justifyLastLine="0" shrinkToFit="0" readingOrder="0"/>
      <border diagonalUp="0" diagonalDown="0" outline="0">
        <left style="medium">
          <color theme="0" tint="-0.34998626667073579"/>
        </left>
        <right/>
        <top/>
        <bottom/>
      </border>
    </dxf>
    <dxf>
      <font>
        <sz val="16"/>
      </font>
      <numFmt numFmtId="25" formatCode="h:mm"/>
      <border>
        <left style="medium">
          <color theme="0" tint="-0.34998626667073579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Helvetica Neue"/>
        <family val="2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Helvetica Neue"/>
        <family val="2"/>
        <scheme val="none"/>
      </font>
    </dxf>
    <dxf>
      <font>
        <strike val="0"/>
        <outline val="0"/>
        <shadow val="0"/>
        <u val="none"/>
        <vertAlign val="baseline"/>
        <sz val="16"/>
        <name val="Helvetica Neue"/>
        <family val="2"/>
        <scheme val="none"/>
      </font>
    </dxf>
    <dxf>
      <font>
        <strike val="0"/>
        <outline val="0"/>
        <shadow val="0"/>
        <u val="none"/>
        <vertAlign val="baseline"/>
        <sz val="16"/>
        <color indexed="8"/>
        <name val="Helvetica Neue"/>
        <family val="2"/>
        <scheme val="none"/>
      </font>
      <numFmt numFmtId="0" formatCode="General"/>
      <alignment horizontal="center" vertical="center" textRotation="0" wrapText="1" indent="0" justifyLastLine="0" shrinkToFit="0" readingOrder="0"/>
      <border diagonalUp="0" diagonalDown="0">
        <left style="medium">
          <color theme="0" tint="-0.34998626667073579"/>
        </left>
        <right/>
        <top/>
        <bottom/>
      </border>
    </dxf>
    <dxf>
      <font>
        <strike val="0"/>
        <outline val="0"/>
        <shadow val="0"/>
        <u val="none"/>
        <vertAlign val="baseline"/>
        <sz val="16"/>
        <color indexed="8"/>
        <name val="Helvetica Neue"/>
        <family val="2"/>
        <scheme val="none"/>
      </font>
      <numFmt numFmtId="0" formatCode="General"/>
      <alignment horizontal="center" vertical="center" textRotation="0" wrapText="1" indent="0" justifyLastLine="0" shrinkToFit="0" readingOrder="0"/>
      <border diagonalUp="0" diagonalDown="0">
        <left style="medium">
          <color theme="0" tint="-0.34998626667073579"/>
        </left>
        <right style="medium">
          <color theme="0" tint="-0.34998626667073579"/>
        </right>
        <top/>
        <bottom/>
      </border>
    </dxf>
    <dxf>
      <font>
        <strike val="0"/>
        <outline val="0"/>
        <shadow val="0"/>
        <u val="none"/>
        <vertAlign val="baseline"/>
        <sz val="16"/>
        <color indexed="8"/>
        <name val="Helvetica Neue"/>
        <family val="2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 outline="0">
        <left style="medium">
          <color theme="0" tint="-0.34998626667073579"/>
        </left>
        <right style="medium">
          <color theme="0" tint="-0.34998626667073579"/>
        </right>
        <top/>
        <bottom/>
      </border>
    </dxf>
    <dxf>
      <font>
        <b/>
        <strike val="0"/>
        <outline val="0"/>
        <shadow val="0"/>
        <u val="none"/>
        <vertAlign val="baseline"/>
        <sz val="14"/>
        <color indexed="8"/>
        <name val="Helvetica Neue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/>
        <right style="medium">
          <color theme="0" tint="-0.34998626667073579"/>
        </right>
        <top/>
        <bottom/>
      </border>
    </dxf>
    <dxf>
      <border diagonalUp="0" diagonalDown="0">
        <left/>
        <right/>
        <top style="medium">
          <color theme="0" tint="-0.34998626667073579"/>
        </top>
        <bottom style="medium">
          <color theme="0" tint="-0.34998626667073579"/>
        </bottom>
      </border>
    </dxf>
    <dxf>
      <alignment horizontal="center" vertic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name val="Helvetica Neue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medium">
          <color theme="0" tint="-0.34998626667073579"/>
        </left>
        <right style="medium">
          <color theme="0" tint="-0.34998626667073579"/>
        </right>
        <top/>
        <bottom/>
      </border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5D5D5"/>
      <rgbColor rgb="FFDBDBDB"/>
      <rgbColor rgb="FF56C1FE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BE1EF"/>
      <color rgb="FF9FB382"/>
      <color rgb="FF64A2AD"/>
      <color rgb="FF0D4C81"/>
      <color rgb="FF404040"/>
      <color rgb="FFC8C8C8"/>
      <color rgb="FF3F8EC1"/>
      <color rgb="FF4697CE"/>
      <color rgb="FFEBD173"/>
      <color rgb="FFBFCFC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Progress (Utterances)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2"/>
          <c:order val="0"/>
          <c:tx>
            <c:strRef>
              <c:f>Overview!$B$14</c:f>
              <c:strCache>
                <c:ptCount val="1"/>
                <c:pt idx="0">
                  <c:v>Targets</c:v>
                </c:pt>
              </c:strCache>
            </c:strRef>
          </c:tx>
          <c:spPr>
            <a:solidFill>
              <a:srgbClr val="34666F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34666F"/>
              </a:solidFill>
              <a:ln>
                <a:solidFill>
                  <a:srgbClr val="64A2AD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601-5E4C-8A49-92059852B4C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Overview!$C$14</c:f>
              <c:numCache>
                <c:formatCode>0</c:formatCode>
                <c:ptCount val="1"/>
                <c:pt idx="0">
                  <c:v>3092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223-46F1-A5C4-D3520FA81BA4}"/>
            </c:ext>
          </c:extLst>
        </c:ser>
        <c:ser>
          <c:idx val="1"/>
          <c:order val="1"/>
          <c:tx>
            <c:strRef>
              <c:f>Overview!$B$12</c:f>
              <c:strCache>
                <c:ptCount val="1"/>
                <c:pt idx="0">
                  <c:v>Total Completed (of Target)</c:v>
                </c:pt>
              </c:strCache>
            </c:strRef>
          </c:tx>
          <c:spPr>
            <a:solidFill>
              <a:srgbClr val="64A2AD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Overview!$C$12</c:f>
              <c:numCache>
                <c:formatCode>General</c:formatCode>
                <c:ptCount val="1"/>
                <c:pt idx="0">
                  <c:v>1156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223-46F1-A5C4-D3520FA81BA4}"/>
            </c:ext>
          </c:extLst>
        </c:ser>
        <c:ser>
          <c:idx val="0"/>
          <c:order val="2"/>
          <c:tx>
            <c:strRef>
              <c:f>Overview!$B$11</c:f>
              <c:strCache>
                <c:ptCount val="1"/>
                <c:pt idx="0">
                  <c:v>Total Recorded</c:v>
                </c:pt>
              </c:strCache>
            </c:strRef>
          </c:tx>
          <c:spPr>
            <a:solidFill>
              <a:srgbClr val="E9B66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Overview!$C$11</c:f>
              <c:numCache>
                <c:formatCode>0</c:formatCode>
                <c:ptCount val="1"/>
                <c:pt idx="0">
                  <c:v>1106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223-46F1-A5C4-D3520FA81B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1"/>
        <c:axId val="684879160"/>
        <c:axId val="72139127"/>
      </c:barChart>
      <c:catAx>
        <c:axId val="6848791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39127"/>
        <c:crosses val="autoZero"/>
        <c:auto val="1"/>
        <c:lblAlgn val="ctr"/>
        <c:lblOffset val="100"/>
        <c:noMultiLvlLbl val="0"/>
      </c:catAx>
      <c:valAx>
        <c:axId val="72139127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/>
                  <a:t>#</a:t>
                </a:r>
                <a:r>
                  <a:rPr lang="en-US" sz="1100" b="1" baseline="0"/>
                  <a:t> </a:t>
                </a:r>
                <a:r>
                  <a:rPr lang="en-US" sz="1100" b="1"/>
                  <a:t>of Utterances</a:t>
                </a:r>
              </a:p>
            </c:rich>
          </c:tx>
          <c:layout>
            <c:manualLayout>
              <c:xMode val="edge"/>
              <c:yMode val="edge"/>
              <c:x val="0.39484436737826539"/>
              <c:y val="0.8497945668829173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879160"/>
        <c:crosses val="autoZero"/>
        <c:crossBetween val="between"/>
        <c:majorUnit val="1000"/>
        <c:minorUnit val="200"/>
      </c:valAx>
      <c:spPr>
        <a:noFill/>
        <a:ln w="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solidFill>
        <a:srgbClr val="BFCFC7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Progress (Participants)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2"/>
          <c:order val="0"/>
          <c:tx>
            <c:strRef>
              <c:f>Overview!$B$14</c:f>
              <c:strCache>
                <c:ptCount val="1"/>
                <c:pt idx="0">
                  <c:v>Targets</c:v>
                </c:pt>
              </c:strCache>
            </c:strRef>
          </c:tx>
          <c:spPr>
            <a:solidFill>
              <a:srgbClr val="34666F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Overview!$E$14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68CA-463D-AB53-70ED2A7D6265}"/>
            </c:ext>
          </c:extLst>
        </c:ser>
        <c:ser>
          <c:idx val="1"/>
          <c:order val="1"/>
          <c:tx>
            <c:strRef>
              <c:f>Overview!$B$12</c:f>
              <c:strCache>
                <c:ptCount val="1"/>
                <c:pt idx="0">
                  <c:v>Total Completed (of Target)</c:v>
                </c:pt>
              </c:strCache>
            </c:strRef>
          </c:tx>
          <c:spPr>
            <a:solidFill>
              <a:srgbClr val="64A2AD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Overview!$E$12</c:f>
              <c:numCache>
                <c:formatCode>General</c:formatCode>
                <c:ptCount val="1"/>
                <c:pt idx="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8CA-463D-AB53-70ED2A7D6265}"/>
            </c:ext>
          </c:extLst>
        </c:ser>
        <c:ser>
          <c:idx val="0"/>
          <c:order val="2"/>
          <c:tx>
            <c:strRef>
              <c:f>Overview!$B$11</c:f>
              <c:strCache>
                <c:ptCount val="1"/>
                <c:pt idx="0">
                  <c:v>Total Recorded</c:v>
                </c:pt>
              </c:strCache>
            </c:strRef>
          </c:tx>
          <c:spPr>
            <a:solidFill>
              <a:srgbClr val="9FB38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Overview!$E$11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8CA-463D-AB53-70ED2A7D62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1"/>
        <c:axId val="684879160"/>
        <c:axId val="72139127"/>
      </c:barChart>
      <c:catAx>
        <c:axId val="6848791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39127"/>
        <c:crosses val="autoZero"/>
        <c:auto val="1"/>
        <c:lblAlgn val="ctr"/>
        <c:lblOffset val="100"/>
        <c:noMultiLvlLbl val="0"/>
      </c:catAx>
      <c:valAx>
        <c:axId val="72139127"/>
        <c:scaling>
          <c:orientation val="minMax"/>
          <c:max val="3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/>
                  <a:t>#</a:t>
                </a:r>
                <a:r>
                  <a:rPr lang="en-US" sz="1100" b="1" baseline="0"/>
                  <a:t> </a:t>
                </a:r>
                <a:r>
                  <a:rPr lang="en-US" sz="1100" b="1"/>
                  <a:t>of Participants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87916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solidFill>
        <a:srgbClr val="BFCFC7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Progress (Sessions)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2"/>
          <c:order val="0"/>
          <c:tx>
            <c:strRef>
              <c:f>Overview!$B$14</c:f>
              <c:strCache>
                <c:ptCount val="1"/>
                <c:pt idx="0">
                  <c:v>Targets</c:v>
                </c:pt>
              </c:strCache>
            </c:strRef>
          </c:tx>
          <c:spPr>
            <a:solidFill>
              <a:srgbClr val="34666F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Overview!$D$14</c:f>
              <c:numCache>
                <c:formatCode>General</c:formatCode>
                <c:ptCount val="1"/>
                <c:pt idx="0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CCF-4572-A862-76908E590C9B}"/>
            </c:ext>
          </c:extLst>
        </c:ser>
        <c:ser>
          <c:idx val="1"/>
          <c:order val="1"/>
          <c:tx>
            <c:strRef>
              <c:f>Overview!$B$12</c:f>
              <c:strCache>
                <c:ptCount val="1"/>
                <c:pt idx="0">
                  <c:v>Total Completed (of Target)</c:v>
                </c:pt>
              </c:strCache>
            </c:strRef>
          </c:tx>
          <c:spPr>
            <a:solidFill>
              <a:srgbClr val="64A2AD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Overview!$D$12</c:f>
              <c:numCache>
                <c:formatCode>General</c:formatCode>
                <c:ptCount val="1"/>
                <c:pt idx="0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CCF-4572-A862-76908E590C9B}"/>
            </c:ext>
          </c:extLst>
        </c:ser>
        <c:ser>
          <c:idx val="0"/>
          <c:order val="2"/>
          <c:tx>
            <c:strRef>
              <c:f>Overview!$B$11</c:f>
              <c:strCache>
                <c:ptCount val="1"/>
                <c:pt idx="0">
                  <c:v>Total Recorded</c:v>
                </c:pt>
              </c:strCache>
            </c:strRef>
          </c:tx>
          <c:spPr>
            <a:solidFill>
              <a:srgbClr val="BFCFC7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FB38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A4D9-E04B-8697-D0E0406BAC8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Overview!$D$11</c:f>
              <c:numCache>
                <c:formatCode>General</c:formatCode>
                <c:ptCount val="1"/>
                <c:pt idx="0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CF-4572-A862-76908E590C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28"/>
        <c:axId val="684879160"/>
        <c:axId val="72139127"/>
      </c:barChart>
      <c:catAx>
        <c:axId val="6848791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39127"/>
        <c:crosses val="autoZero"/>
        <c:auto val="1"/>
        <c:lblAlgn val="ctr"/>
        <c:lblOffset val="100"/>
        <c:noMultiLvlLbl val="0"/>
      </c:catAx>
      <c:valAx>
        <c:axId val="72139127"/>
        <c:scaling>
          <c:orientation val="minMax"/>
          <c:max val="6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 baseline="0"/>
                  <a:t># </a:t>
                </a:r>
                <a:r>
                  <a:rPr lang="en-US" sz="1100" b="1"/>
                  <a:t>of Sessions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879160"/>
        <c:crosses val="autoZero"/>
        <c:crossBetween val="between"/>
        <c:majorUnit val="10"/>
        <c:minorUnit val="5"/>
      </c:valAx>
      <c:spPr>
        <a:noFill/>
        <a:ln w="0">
          <a:solidFill>
            <a:srgbClr val="BFCFC7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solidFill>
        <a:srgbClr val="BFCFC7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Issues Per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Overview!$V$32</c:f>
              <c:strCache>
                <c:ptCount val="1"/>
                <c:pt idx="0">
                  <c:v>Crash</c:v>
                </c:pt>
              </c:strCache>
            </c:strRef>
          </c:tx>
          <c:spPr>
            <a:solidFill>
              <a:srgbClr val="E9B666"/>
            </a:solidFill>
            <a:ln>
              <a:noFill/>
            </a:ln>
            <a:effectLst/>
          </c:spPr>
          <c:invertIfNegative val="0"/>
          <c:cat>
            <c:numRef>
              <c:f>Overview!$S$33:$S$35</c:f>
              <c:numCache>
                <c:formatCode>d\-mmm</c:formatCode>
                <c:ptCount val="2"/>
                <c:pt idx="0">
                  <c:v>44894</c:v>
                </c:pt>
                <c:pt idx="1">
                  <c:v>44895</c:v>
                </c:pt>
              </c:numCache>
            </c:numRef>
          </c:cat>
          <c:val>
            <c:numRef>
              <c:f>Overview!$V$33:$V$35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41-FB4B-9670-6B3A0CA8AED4}"/>
            </c:ext>
          </c:extLst>
        </c:ser>
        <c:ser>
          <c:idx val="1"/>
          <c:order val="1"/>
          <c:tx>
            <c:strRef>
              <c:f>Overview!#REF!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BFCFC7"/>
            </a:solidFill>
            <a:ln>
              <a:noFill/>
            </a:ln>
            <a:effectLst/>
          </c:spPr>
          <c:invertIfNegative val="0"/>
          <c:cat>
            <c:numRef>
              <c:f>Overview!$S$33:$S$35</c:f>
              <c:numCache>
                <c:formatCode>d\-mmm</c:formatCode>
                <c:ptCount val="2"/>
                <c:pt idx="0">
                  <c:v>44894</c:v>
                </c:pt>
                <c:pt idx="1">
                  <c:v>44895</c:v>
                </c:pt>
              </c:numCache>
            </c:numRef>
          </c:cat>
          <c:val>
            <c:numRef>
              <c:f>Overview!#REF!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EF27-4845-817E-C8DE6C242898}"/>
            </c:ext>
          </c:extLst>
        </c:ser>
        <c:ser>
          <c:idx val="2"/>
          <c:order val="2"/>
          <c:tx>
            <c:strRef>
              <c:f>Overview!$W$32</c:f>
              <c:strCache>
                <c:ptCount val="1"/>
                <c:pt idx="0">
                  <c:v>Data Not Ingested</c:v>
                </c:pt>
              </c:strCache>
            </c:strRef>
          </c:tx>
          <c:spPr>
            <a:solidFill>
              <a:srgbClr val="92BDBF"/>
            </a:solidFill>
            <a:ln>
              <a:noFill/>
            </a:ln>
            <a:effectLst/>
          </c:spPr>
          <c:invertIfNegative val="0"/>
          <c:cat>
            <c:numRef>
              <c:f>Overview!$S$33:$S$35</c:f>
              <c:numCache>
                <c:formatCode>d\-mmm</c:formatCode>
                <c:ptCount val="2"/>
                <c:pt idx="0">
                  <c:v>44894</c:v>
                </c:pt>
                <c:pt idx="1">
                  <c:v>44895</c:v>
                </c:pt>
              </c:numCache>
            </c:numRef>
          </c:cat>
          <c:val>
            <c:numRef>
              <c:f>Overview!$W$33:$W$35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EF27-4845-817E-C8DE6C242898}"/>
            </c:ext>
          </c:extLst>
        </c:ser>
        <c:ser>
          <c:idx val="3"/>
          <c:order val="3"/>
          <c:tx>
            <c:strRef>
              <c:f>Overview!$X$32</c:f>
              <c:strCache>
                <c:ptCount val="1"/>
                <c:pt idx="0">
                  <c:v>Data Loss</c:v>
                </c:pt>
              </c:strCache>
            </c:strRef>
          </c:tx>
          <c:spPr>
            <a:solidFill>
              <a:srgbClr val="33666F"/>
            </a:solidFill>
            <a:ln>
              <a:noFill/>
            </a:ln>
            <a:effectLst/>
          </c:spPr>
          <c:invertIfNegative val="0"/>
          <c:cat>
            <c:numRef>
              <c:f>Overview!$S$33:$S$35</c:f>
              <c:numCache>
                <c:formatCode>d\-mmm</c:formatCode>
                <c:ptCount val="2"/>
                <c:pt idx="0">
                  <c:v>44894</c:v>
                </c:pt>
                <c:pt idx="1">
                  <c:v>44895</c:v>
                </c:pt>
              </c:numCache>
            </c:numRef>
          </c:cat>
          <c:val>
            <c:numRef>
              <c:f>Overview!$X$33:$X$35</c:f>
              <c:numCache>
                <c:formatCode>General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EF27-4845-817E-C8DE6C242898}"/>
            </c:ext>
          </c:extLst>
        </c:ser>
        <c:ser>
          <c:idx val="4"/>
          <c:order val="4"/>
          <c:tx>
            <c:strRef>
              <c:f>Overview!$Y$32</c:f>
              <c:strCache>
                <c:ptCount val="1"/>
                <c:pt idx="0">
                  <c:v>Background Noise</c:v>
                </c:pt>
              </c:strCache>
            </c:strRef>
          </c:tx>
          <c:spPr>
            <a:solidFill>
              <a:srgbClr val="0D4C81"/>
            </a:solidFill>
            <a:ln>
              <a:noFill/>
            </a:ln>
            <a:effectLst/>
          </c:spPr>
          <c:invertIfNegative val="0"/>
          <c:cat>
            <c:numRef>
              <c:f>Overview!$S$33:$S$35</c:f>
              <c:numCache>
                <c:formatCode>d\-mmm</c:formatCode>
                <c:ptCount val="2"/>
                <c:pt idx="0">
                  <c:v>44894</c:v>
                </c:pt>
                <c:pt idx="1">
                  <c:v>44895</c:v>
                </c:pt>
              </c:numCache>
            </c:numRef>
          </c:cat>
          <c:val>
            <c:numRef>
              <c:f>Overview!$Y$33:$Y$35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EF27-4845-817E-C8DE6C242898}"/>
            </c:ext>
          </c:extLst>
        </c:ser>
        <c:ser>
          <c:idx val="5"/>
          <c:order val="5"/>
          <c:tx>
            <c:strRef>
              <c:f>Overview!$Z$32</c:f>
              <c:strCache>
                <c:ptCount val="1"/>
                <c:pt idx="0">
                  <c:v>Volume</c:v>
                </c:pt>
              </c:strCache>
            </c:strRef>
          </c:tx>
          <c:spPr>
            <a:solidFill>
              <a:srgbClr val="CBE1EF"/>
            </a:solidFill>
            <a:ln>
              <a:noFill/>
            </a:ln>
            <a:effectLst/>
          </c:spPr>
          <c:invertIfNegative val="0"/>
          <c:cat>
            <c:numRef>
              <c:f>Overview!$S$33:$S$35</c:f>
              <c:numCache>
                <c:formatCode>d\-mmm</c:formatCode>
                <c:ptCount val="2"/>
                <c:pt idx="0">
                  <c:v>44894</c:v>
                </c:pt>
                <c:pt idx="1">
                  <c:v>44895</c:v>
                </c:pt>
              </c:numCache>
            </c:numRef>
          </c:cat>
          <c:val>
            <c:numRef>
              <c:f>Overview!$Z$33:$Z$35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EF27-4845-817E-C8DE6C242898}"/>
            </c:ext>
          </c:extLst>
        </c:ser>
        <c:ser>
          <c:idx val="6"/>
          <c:order val="6"/>
          <c:tx>
            <c:strRef>
              <c:f>Overview!$AA$32</c:f>
              <c:strCache>
                <c:ptCount val="1"/>
                <c:pt idx="0">
                  <c:v>Boot Issue</c:v>
                </c:pt>
              </c:strCache>
            </c:strRef>
          </c:tx>
          <c:spPr>
            <a:solidFill>
              <a:srgbClr val="64A2AD"/>
            </a:solidFill>
            <a:ln>
              <a:noFill/>
            </a:ln>
            <a:effectLst/>
          </c:spPr>
          <c:invertIfNegative val="0"/>
          <c:cat>
            <c:numRef>
              <c:f>Overview!$S$33:$S$35</c:f>
              <c:numCache>
                <c:formatCode>d\-mmm</c:formatCode>
                <c:ptCount val="2"/>
                <c:pt idx="0">
                  <c:v>44894</c:v>
                </c:pt>
                <c:pt idx="1">
                  <c:v>44895</c:v>
                </c:pt>
              </c:numCache>
            </c:numRef>
          </c:cat>
          <c:val>
            <c:numRef>
              <c:f>Overview!$AA$33:$AA$35</c:f>
              <c:numCache>
                <c:formatCode>General</c:formatCode>
                <c:ptCount val="2"/>
                <c:pt idx="0">
                  <c:v>0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EF27-4845-817E-C8DE6C242898}"/>
            </c:ext>
          </c:extLst>
        </c:ser>
        <c:ser>
          <c:idx val="7"/>
          <c:order val="7"/>
          <c:tx>
            <c:strRef>
              <c:f>Overview!#REF!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EBEFE0"/>
            </a:solidFill>
            <a:ln>
              <a:noFill/>
            </a:ln>
            <a:effectLst/>
          </c:spPr>
          <c:invertIfNegative val="0"/>
          <c:cat>
            <c:numRef>
              <c:f>Overview!$S$33:$S$35</c:f>
              <c:numCache>
                <c:formatCode>d\-mmm</c:formatCode>
                <c:ptCount val="2"/>
                <c:pt idx="0">
                  <c:v>44894</c:v>
                </c:pt>
                <c:pt idx="1">
                  <c:v>44895</c:v>
                </c:pt>
              </c:numCache>
            </c:numRef>
          </c:cat>
          <c:val>
            <c:numRef>
              <c:f>Overview!#REF!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EF27-4845-817E-C8DE6C242898}"/>
            </c:ext>
          </c:extLst>
        </c:ser>
        <c:ser>
          <c:idx val="8"/>
          <c:order val="8"/>
          <c:tx>
            <c:strRef>
              <c:f>Overview!$AB$32</c:f>
              <c:strCache>
                <c:ptCount val="1"/>
                <c:pt idx="0">
                  <c:v>General Device Issue</c:v>
                </c:pt>
              </c:strCache>
            </c:strRef>
          </c:tx>
          <c:spPr>
            <a:solidFill>
              <a:srgbClr val="9FB382"/>
            </a:solidFill>
            <a:ln>
              <a:noFill/>
            </a:ln>
            <a:effectLst/>
          </c:spPr>
          <c:invertIfNegative val="0"/>
          <c:cat>
            <c:numRef>
              <c:f>Overview!$S$33:$S$35</c:f>
              <c:numCache>
                <c:formatCode>d\-mmm</c:formatCode>
                <c:ptCount val="2"/>
                <c:pt idx="0">
                  <c:v>44894</c:v>
                </c:pt>
                <c:pt idx="1">
                  <c:v>44895</c:v>
                </c:pt>
              </c:numCache>
            </c:numRef>
          </c:cat>
          <c:val>
            <c:numRef>
              <c:f>Overview!$AB$33:$AB$35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EF27-4845-817E-C8DE6C242898}"/>
            </c:ext>
          </c:extLst>
        </c:ser>
        <c:ser>
          <c:idx val="9"/>
          <c:order val="9"/>
          <c:tx>
            <c:strRef>
              <c:f>Overview!$AC$32</c:f>
              <c:strCache>
                <c:ptCount val="1"/>
                <c:pt idx="0">
                  <c:v>Missing file</c:v>
                </c:pt>
              </c:strCache>
            </c:strRef>
          </c:tx>
          <c:spPr>
            <a:solidFill>
              <a:srgbClr val="C8C8C8"/>
            </a:solidFill>
            <a:ln>
              <a:noFill/>
            </a:ln>
            <a:effectLst/>
          </c:spPr>
          <c:invertIfNegative val="0"/>
          <c:cat>
            <c:numRef>
              <c:f>Overview!$S$33:$S$35</c:f>
              <c:numCache>
                <c:formatCode>d\-mmm</c:formatCode>
                <c:ptCount val="2"/>
                <c:pt idx="0">
                  <c:v>44894</c:v>
                </c:pt>
                <c:pt idx="1">
                  <c:v>44895</c:v>
                </c:pt>
              </c:numCache>
            </c:numRef>
          </c:cat>
          <c:val>
            <c:numRef>
              <c:f>Overview!$AC$33:$AC$35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EF27-4845-817E-C8DE6C242898}"/>
            </c:ext>
          </c:extLst>
        </c:ser>
        <c:ser>
          <c:idx val="10"/>
          <c:order val="10"/>
          <c:tx>
            <c:strRef>
              <c:f>Overview!$AD$32</c:f>
              <c:strCache>
                <c:ptCount val="1"/>
                <c:pt idx="0">
                  <c:v>Other*</c:v>
                </c:pt>
              </c:strCache>
            </c:strRef>
          </c:tx>
          <c:spPr>
            <a:solidFill>
              <a:srgbClr val="A5B3B5"/>
            </a:solidFill>
            <a:ln>
              <a:noFill/>
            </a:ln>
            <a:effectLst/>
          </c:spPr>
          <c:invertIfNegative val="0"/>
          <c:cat>
            <c:numRef>
              <c:f>Overview!$S$33:$S$35</c:f>
              <c:numCache>
                <c:formatCode>d\-mmm</c:formatCode>
                <c:ptCount val="2"/>
                <c:pt idx="0">
                  <c:v>44894</c:v>
                </c:pt>
                <c:pt idx="1">
                  <c:v>44895</c:v>
                </c:pt>
              </c:numCache>
            </c:numRef>
          </c:cat>
          <c:val>
            <c:numRef>
              <c:f>Overview!$AD$33:$AD$35</c:f>
              <c:numCache>
                <c:formatCode>General</c:formatCode>
                <c:ptCount val="2"/>
                <c:pt idx="0">
                  <c:v>2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EF27-4845-817E-C8DE6C2428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1"/>
        <c:overlap val="100"/>
        <c:axId val="1915180207"/>
        <c:axId val="1907253343"/>
      </c:barChart>
      <c:valAx>
        <c:axId val="1907253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Total</a:t>
                </a:r>
                <a:r>
                  <a:rPr lang="en-US" sz="1200" baseline="0"/>
                  <a:t> Issues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7.575757575757576E-3"/>
              <c:y val="0.4880563311536831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5180207"/>
        <c:crosses val="autoZero"/>
        <c:crossBetween val="between"/>
      </c:valAx>
      <c:catAx>
        <c:axId val="1915180207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7253343"/>
        <c:crosses val="autoZero"/>
        <c:auto val="0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legendEntry>
        <c:idx val="1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1600" b="1"/>
              <a:t>Total</a:t>
            </a:r>
            <a:r>
              <a:rPr lang="zh-TW" altLang="en-US" sz="1600" b="1"/>
              <a:t> </a:t>
            </a:r>
            <a:r>
              <a:rPr lang="en-US" altLang="zh-TW" sz="1600" b="1"/>
              <a:t>Utterances</a:t>
            </a:r>
            <a:r>
              <a:rPr lang="zh-TW" altLang="en-US" sz="1600" b="1"/>
              <a:t> </a:t>
            </a:r>
            <a:r>
              <a:rPr lang="en-US" altLang="zh-TW" sz="1600" b="1"/>
              <a:t>Recorded</a:t>
            </a:r>
            <a:r>
              <a:rPr lang="zh-TW" altLang="en-US" sz="1600" b="1"/>
              <a:t> </a:t>
            </a:r>
            <a:r>
              <a:rPr lang="en-US" altLang="zh-TW" sz="1600" b="1"/>
              <a:t>by</a:t>
            </a:r>
            <a:r>
              <a:rPr lang="zh-TW" altLang="en-US" sz="1600" b="1"/>
              <a:t> </a:t>
            </a:r>
            <a:r>
              <a:rPr lang="en-US" altLang="zh-TW" sz="1600" b="1"/>
              <a:t>Scenario</a:t>
            </a:r>
            <a:endParaRPr lang="en-US" sz="16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strRef>
              <c:f>Overview!$AM$3</c:f>
              <c:strCache>
                <c:ptCount val="1"/>
                <c:pt idx="0">
                  <c:v>Utterances Recorded (Total)</c:v>
                </c:pt>
              </c:strCache>
            </c:strRef>
          </c:tx>
          <c:spPr>
            <a:solidFill>
              <a:srgbClr val="E9B666"/>
            </a:solidFill>
            <a:ln>
              <a:noFill/>
            </a:ln>
            <a:effectLst/>
          </c:spPr>
          <c:invertIfNegative val="0"/>
          <c:dLbls>
            <c:dLbl>
              <c:idx val="1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4CD7-2F42-A072-C9C81BEA5E36}"/>
                </c:ext>
              </c:extLst>
            </c:dLbl>
            <c:dLbl>
              <c:idx val="2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4CD7-2F42-A072-C9C81BEA5E36}"/>
                </c:ext>
              </c:extLst>
            </c:dLbl>
            <c:dLbl>
              <c:idx val="3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4CD7-2F42-A072-C9C81BEA5E36}"/>
                </c:ext>
              </c:extLst>
            </c:dLbl>
            <c:dLbl>
              <c:idx val="5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4CD7-2F42-A072-C9C81BEA5E36}"/>
                </c:ext>
              </c:extLst>
            </c:dLbl>
            <c:dLbl>
              <c:idx val="6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4CD7-2F42-A072-C9C81BEA5E36}"/>
                </c:ext>
              </c:extLst>
            </c:dLbl>
            <c:dLbl>
              <c:idx val="11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4CD7-2F42-A072-C9C81BEA5E36}"/>
                </c:ext>
              </c:extLst>
            </c:dLbl>
            <c:dLbl>
              <c:idx val="12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4CD7-2F42-A072-C9C81BEA5E36}"/>
                </c:ext>
              </c:extLst>
            </c:dLbl>
            <c:dLbl>
              <c:idx val="13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4CD7-2F42-A072-C9C81BEA5E36}"/>
                </c:ext>
              </c:extLst>
            </c:dLbl>
            <c:dLbl>
              <c:idx val="18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4CD7-2F42-A072-C9C81BEA5E36}"/>
                </c:ext>
              </c:extLst>
            </c:dLbl>
            <c:dLbl>
              <c:idx val="19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4CD7-2F42-A072-C9C81BEA5E36}"/>
                </c:ext>
              </c:extLst>
            </c:dLbl>
            <c:dLbl>
              <c:idx val="20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4CD7-2F42-A072-C9C81BEA5E3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Overview!$AM$4:$AM$25</c:f>
              <c:numCache>
                <c:formatCode>General</c:formatCode>
                <c:ptCount val="22"/>
                <c:pt idx="0">
                  <c:v>127</c:v>
                </c:pt>
                <c:pt idx="1">
                  <c:v>122</c:v>
                </c:pt>
                <c:pt idx="2">
                  <c:v>140</c:v>
                </c:pt>
                <c:pt idx="3">
                  <c:v>71</c:v>
                </c:pt>
                <c:pt idx="4">
                  <c:v>70</c:v>
                </c:pt>
                <c:pt idx="5">
                  <c:v>63</c:v>
                </c:pt>
                <c:pt idx="6">
                  <c:v>0</c:v>
                </c:pt>
                <c:pt idx="7">
                  <c:v>71</c:v>
                </c:pt>
                <c:pt idx="8">
                  <c:v>141</c:v>
                </c:pt>
                <c:pt idx="9">
                  <c:v>71</c:v>
                </c:pt>
                <c:pt idx="10">
                  <c:v>0</c:v>
                </c:pt>
                <c:pt idx="11">
                  <c:v>0</c:v>
                </c:pt>
                <c:pt idx="12">
                  <c:v>70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70</c:v>
                </c:pt>
                <c:pt idx="17">
                  <c:v>0</c:v>
                </c:pt>
                <c:pt idx="18">
                  <c:v>0</c:v>
                </c:pt>
                <c:pt idx="19">
                  <c:v>70</c:v>
                </c:pt>
                <c:pt idx="20">
                  <c:v>70</c:v>
                </c:pt>
                <c:pt idx="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CD7-2F42-A072-C9C81BEA5E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992213551"/>
        <c:axId val="992215919"/>
      </c:barChart>
      <c:scatterChart>
        <c:scatterStyle val="lineMarker"/>
        <c:varyColors val="0"/>
        <c:ser>
          <c:idx val="2"/>
          <c:order val="1"/>
          <c:tx>
            <c:v>Target 1</c:v>
          </c:tx>
          <c:spPr>
            <a:ln w="44450" cap="rnd">
              <a:solidFill>
                <a:srgbClr val="33666F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2.1569510532806736E-2"/>
                  <c:y val="2.453880764904387E-2"/>
                </c:manualLayout>
              </c:layout>
              <c:tx>
                <c:rich>
                  <a:bodyPr/>
                  <a:lstStyle/>
                  <a:p>
                    <a:fld id="{FC480E0C-DE57-D143-A27F-49CE1176561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4CD7-2F42-A072-C9C81BEA5E36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4CD7-2F42-A072-C9C81BEA5E36}"/>
                </c:ext>
              </c:extLst>
            </c:dLbl>
            <c:spPr>
              <a:solidFill>
                <a:schemeClr val="bg1">
                  <a:lumMod val="95000"/>
                </a:schemeClr>
              </a:solidFill>
              <a:ln>
                <a:solidFill>
                  <a:srgbClr val="33666F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rgbClr val="33666F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Overview!$AN$4:$AN$6</c:f>
              <c:numCache>
                <c:formatCode>General</c:formatCode>
                <c:ptCount val="3"/>
                <c:pt idx="0">
                  <c:v>282</c:v>
                </c:pt>
                <c:pt idx="1">
                  <c:v>282</c:v>
                </c:pt>
              </c:numCache>
            </c:numRef>
          </c:xVal>
          <c:yVal>
            <c:numRef>
              <c:f>Overview!$AO$4:$AO$5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Overview!$AN$4</c15:f>
                <c15:dlblRangeCache>
                  <c:ptCount val="1"/>
                  <c:pt idx="0">
                    <c:v>282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2-4CD7-2F42-A072-C9C81BEA5E36}"/>
            </c:ext>
          </c:extLst>
        </c:ser>
        <c:ser>
          <c:idx val="0"/>
          <c:order val="2"/>
          <c:tx>
            <c:v>Target 2</c:v>
          </c:tx>
          <c:spPr>
            <a:ln w="28575" cap="rnd">
              <a:solidFill>
                <a:srgbClr val="64A2AD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211</a:t>
                    </a:r>
                  </a:p>
                </c:rich>
              </c:tx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35-8431-DC45-96AA-ACE66D545CA9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4-8431-DC45-96AA-ACE66D545CA9}"/>
                </c:ext>
              </c:extLst>
            </c:dLbl>
            <c:spPr>
              <a:solidFill>
                <a:schemeClr val="bg1">
                  <a:lumMod val="95000"/>
                </a:schemeClr>
              </a:solidFill>
              <a:ln>
                <a:solidFill>
                  <a:srgbClr val="64A2AD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ln>
                      <a:noFill/>
                    </a:ln>
                    <a:solidFill>
                      <a:srgbClr val="64A2AD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Overview!$AP$4:$AP$5</c:f>
              <c:numCache>
                <c:formatCode>General</c:formatCode>
                <c:ptCount val="2"/>
                <c:pt idx="0">
                  <c:v>211</c:v>
                </c:pt>
                <c:pt idx="1">
                  <c:v>211</c:v>
                </c:pt>
              </c:numCache>
            </c:numRef>
          </c:xVal>
          <c:yVal>
            <c:numRef>
              <c:f>Overview!$AQ$4:$AQ$5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8431-DC45-96AA-ACE66D545CA9}"/>
            </c:ext>
          </c:extLst>
        </c:ser>
        <c:ser>
          <c:idx val="3"/>
          <c:order val="3"/>
          <c:tx>
            <c:v>Target 3</c:v>
          </c:tx>
          <c:spPr>
            <a:ln w="28575" cap="rnd">
              <a:solidFill>
                <a:srgbClr val="9FB382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70</a:t>
                    </a:r>
                  </a:p>
                </c:rich>
              </c:tx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36-8431-DC45-96AA-ACE66D545CA9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7-8431-DC45-96AA-ACE66D545CA9}"/>
                </c:ext>
              </c:extLst>
            </c:dLbl>
            <c:spPr>
              <a:solidFill>
                <a:schemeClr val="bg1">
                  <a:lumMod val="95000"/>
                </a:schemeClr>
              </a:solidFill>
              <a:ln>
                <a:solidFill>
                  <a:srgbClr val="9FB382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rgbClr val="9FB38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Overview!$AR$4:$AR$5</c:f>
              <c:numCache>
                <c:formatCode>General</c:formatCode>
                <c:ptCount val="2"/>
                <c:pt idx="0">
                  <c:v>70</c:v>
                </c:pt>
                <c:pt idx="1">
                  <c:v>70</c:v>
                </c:pt>
              </c:numCache>
            </c:numRef>
          </c:xVal>
          <c:yVal>
            <c:numRef>
              <c:f>Overview!$AS$4:$AS$5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8431-DC45-96AA-ACE66D545C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6261071"/>
        <c:axId val="996259423"/>
      </c:scatterChart>
      <c:catAx>
        <c:axId val="992213551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400"/>
                  <a:t>Scenario</a:t>
                </a:r>
                <a:endParaRPr lang="en-US" sz="1400"/>
              </a:p>
            </c:rich>
          </c:tx>
          <c:layout>
            <c:manualLayout>
              <c:xMode val="edge"/>
              <c:yMode val="edge"/>
              <c:x val="5.098789037603569E-3"/>
              <c:y val="0.42820729168297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2215919"/>
        <c:crosses val="autoZero"/>
        <c:auto val="1"/>
        <c:lblAlgn val="ctr"/>
        <c:lblOffset val="100"/>
        <c:noMultiLvlLbl val="0"/>
      </c:catAx>
      <c:valAx>
        <c:axId val="992215919"/>
        <c:scaling>
          <c:orientation val="minMax"/>
          <c:max val="4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solidFill>
              <a:srgbClr val="000000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2213551"/>
        <c:crosses val="max"/>
        <c:crossBetween val="between"/>
        <c:majorUnit val="400"/>
      </c:valAx>
      <c:valAx>
        <c:axId val="996259423"/>
        <c:scaling>
          <c:orientation val="minMax"/>
          <c:max val="1"/>
        </c:scaling>
        <c:delete val="0"/>
        <c:axPos val="r"/>
        <c:numFmt formatCode="General" sourceLinked="1"/>
        <c:majorTickMark val="out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6261071"/>
        <c:crosses val="max"/>
        <c:crossBetween val="midCat"/>
        <c:majorUnit val="0.5"/>
      </c:valAx>
      <c:valAx>
        <c:axId val="996261071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crossAx val="99625942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12700</xdr:colOff>
      <xdr:row>3</xdr:row>
      <xdr:rowOff>12700</xdr:rowOff>
    </xdr:from>
    <xdr:to>
      <xdr:col>9</xdr:col>
      <xdr:colOff>1397000</xdr:colOff>
      <xdr:row>12</xdr:row>
      <xdr:rowOff>431800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EB580FB-78D2-43B3-8FA2-B2377B19EC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9525</xdr:colOff>
      <xdr:row>25</xdr:row>
      <xdr:rowOff>276225</xdr:rowOff>
    </xdr:from>
    <xdr:to>
      <xdr:col>9</xdr:col>
      <xdr:colOff>1362075</xdr:colOff>
      <xdr:row>34</xdr:row>
      <xdr:rowOff>285750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1D102656-4FC4-4B68-904D-5A4643508A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25400</xdr:colOff>
      <xdr:row>14</xdr:row>
      <xdr:rowOff>50800</xdr:rowOff>
    </xdr:from>
    <xdr:to>
      <xdr:col>9</xdr:col>
      <xdr:colOff>1387475</xdr:colOff>
      <xdr:row>23</xdr:row>
      <xdr:rowOff>374650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5B8BB-BDC2-4B7E-AC62-1454903CBB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oneCellAnchor>
    <xdr:from>
      <xdr:col>10</xdr:col>
      <xdr:colOff>200025</xdr:colOff>
      <xdr:row>5</xdr:row>
      <xdr:rowOff>76201</xdr:rowOff>
    </xdr:from>
    <xdr:ext cx="4895850" cy="203200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F035038-C996-6945-A733-CA1686DAA3CF}"/>
            </a:ext>
          </a:extLst>
        </xdr:cNvPr>
        <xdr:cNvSpPr txBox="1"/>
      </xdr:nvSpPr>
      <xdr:spPr>
        <a:xfrm>
          <a:off x="16075025" y="2298701"/>
          <a:ext cx="4895850" cy="2032000"/>
        </a:xfrm>
        <a:prstGeom prst="rect">
          <a:avLst/>
        </a:prstGeom>
        <a:solidFill>
          <a:schemeClr val="bg2">
            <a:alpha val="45151"/>
          </a:schemeClr>
        </a:solidFill>
        <a:ln w="12700" cap="flat">
          <a:noFill/>
          <a:miter lim="400000"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clip" horzOverflow="clip" vert="horz" wrap="square" lIns="50800" tIns="50800" rIns="50800" bIns="50800" numCol="1" spcCol="38100" rtlCol="0" anchor="ctr">
          <a:noAutofit/>
        </a:bodyPr>
        <a:lstStyle/>
        <a:p>
          <a:pPr marL="0" marR="0" indent="0" algn="l" defTabSz="4572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en-US" sz="1400" b="1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+mn-lt"/>
              <a:ea typeface="+mn-ea"/>
              <a:cs typeface="+mn-cs"/>
              <a:sym typeface="Helvetica Neue"/>
            </a:rPr>
            <a:t>Note: </a:t>
          </a:r>
        </a:p>
        <a:p>
          <a:pPr marL="0" marR="0" indent="0" algn="l" defTabSz="4572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en-US" sz="1400" b="1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en-US" sz="1400" b="1" i="0" u="none" strike="noStrike" cap="none" spc="0" normalizeH="0" baseline="0">
              <a:ln>
                <a:noFill/>
              </a:ln>
              <a:solidFill>
                <a:srgbClr val="E9B666"/>
              </a:solidFill>
              <a:effectLst/>
              <a:uFillTx/>
              <a:latin typeface="+mn-lt"/>
              <a:ea typeface="+mn-ea"/>
              <a:cs typeface="+mn-cs"/>
              <a:sym typeface="Helvetica Neue"/>
            </a:rPr>
            <a:t>Total Recorded </a:t>
          </a:r>
          <a:r>
            <a:rPr kumimoji="0" lang="en-US" sz="14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+mn-lt"/>
              <a:ea typeface="+mn-ea"/>
              <a:cs typeface="+mn-cs"/>
              <a:sym typeface="Helvetica Neue"/>
            </a:rPr>
            <a:t>= number of utterances overall that were recorded, including redos and duplicates. </a:t>
          </a:r>
        </a:p>
        <a:p>
          <a:pPr marL="0" marR="0" indent="0" algn="l" defTabSz="4572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en-US" sz="14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en-US" sz="1400" b="1" i="0" u="none" strike="noStrike" cap="none" spc="0" normalizeH="0" baseline="0">
              <a:ln>
                <a:noFill/>
              </a:ln>
              <a:solidFill>
                <a:srgbClr val="64A2AD"/>
              </a:solidFill>
              <a:effectLst/>
              <a:uFillTx/>
              <a:latin typeface="+mn-lt"/>
              <a:ea typeface="+mn-ea"/>
              <a:cs typeface="+mn-cs"/>
              <a:sym typeface="Helvetica Neue"/>
            </a:rPr>
            <a:t>Total Completed </a:t>
          </a:r>
          <a:r>
            <a:rPr kumimoji="0" lang="en-US" sz="14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+mn-lt"/>
              <a:ea typeface="+mn-ea"/>
              <a:cs typeface="+mn-cs"/>
              <a:sym typeface="Helvetica Neue"/>
            </a:rPr>
            <a:t>= number of utterances out of the required 3102 unique utterance/scenario combos were recorded.</a:t>
          </a:r>
        </a:p>
        <a:p>
          <a:pPr marL="0" marR="0" indent="0" algn="l" defTabSz="4572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en-US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endParaRPr>
        </a:p>
      </xdr:txBody>
    </xdr:sp>
    <xdr:clientData/>
  </xdr:oneCellAnchor>
  <xdr:oneCellAnchor>
    <xdr:from>
      <xdr:col>10</xdr:col>
      <xdr:colOff>311150</xdr:colOff>
      <xdr:row>17</xdr:row>
      <xdr:rowOff>34031</xdr:rowOff>
    </xdr:from>
    <xdr:ext cx="5099050" cy="1790298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BA7E1027-0B10-5142-8227-6AED9434F7C3}"/>
            </a:ext>
          </a:extLst>
        </xdr:cNvPr>
        <xdr:cNvSpPr txBox="1"/>
      </xdr:nvSpPr>
      <xdr:spPr>
        <a:xfrm>
          <a:off x="16186150" y="7831831"/>
          <a:ext cx="5099050" cy="1790298"/>
        </a:xfrm>
        <a:prstGeom prst="rect">
          <a:avLst/>
        </a:prstGeom>
        <a:solidFill>
          <a:schemeClr val="bg2">
            <a:alpha val="45151"/>
          </a:schemeClr>
        </a:solidFill>
        <a:ln w="12700" cap="flat">
          <a:noFill/>
          <a:miter lim="400000"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clip" horzOverflow="clip" vert="horz" wrap="square" lIns="50800" tIns="50800" rIns="50800" bIns="50800" numCol="1" spcCol="38100" rtlCol="0" anchor="ctr">
          <a:spAutoFit/>
        </a:bodyPr>
        <a:lstStyle/>
        <a:p>
          <a:pPr marL="0" marR="0" indent="0" algn="l" defTabSz="4572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en-US" sz="1400" b="1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+mn-lt"/>
              <a:ea typeface="+mn-ea"/>
              <a:cs typeface="+mn-cs"/>
              <a:sym typeface="Helvetica Neue"/>
            </a:rPr>
            <a:t>Note: </a:t>
          </a:r>
        </a:p>
        <a:p>
          <a:pPr marL="0" marR="0" indent="0" algn="l" defTabSz="4572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en-US" sz="1400" b="1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en-US" sz="1400" b="1" i="0" u="none" strike="noStrike" cap="none" spc="0" normalizeH="0" baseline="0">
              <a:ln>
                <a:noFill/>
              </a:ln>
              <a:solidFill>
                <a:srgbClr val="9FB382"/>
              </a:solidFill>
              <a:effectLst/>
              <a:uFillTx/>
              <a:latin typeface="+mn-lt"/>
              <a:ea typeface="+mn-ea"/>
              <a:cs typeface="+mn-cs"/>
              <a:sym typeface="Helvetica Neue"/>
            </a:rPr>
            <a:t>Total Recorded </a:t>
          </a:r>
          <a:r>
            <a:rPr kumimoji="0" lang="en-US" sz="14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+mn-lt"/>
              <a:ea typeface="+mn-ea"/>
              <a:cs typeface="+mn-cs"/>
              <a:sym typeface="Helvetica Neue"/>
            </a:rPr>
            <a:t>= number of sessions overall that were recorded, including redos and sessions missing utterances.</a:t>
          </a:r>
        </a:p>
        <a:p>
          <a:pPr marL="0" marR="0" indent="0" algn="l" defTabSz="4572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en-US" sz="14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en-US" sz="1400" b="1" i="0" u="none" strike="noStrike" cap="none" spc="0" normalizeH="0" baseline="0">
              <a:ln>
                <a:noFill/>
              </a:ln>
              <a:solidFill>
                <a:srgbClr val="64A2AD"/>
              </a:solidFill>
              <a:effectLst/>
              <a:uFillTx/>
              <a:latin typeface="+mn-lt"/>
              <a:ea typeface="+mn-ea"/>
              <a:cs typeface="+mn-cs"/>
              <a:sym typeface="Helvetica Neue"/>
            </a:rPr>
            <a:t>Total Completed </a:t>
          </a:r>
          <a:r>
            <a:rPr kumimoji="0" lang="en-US" sz="14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+mn-lt"/>
              <a:ea typeface="+mn-ea"/>
              <a:cs typeface="+mn-cs"/>
              <a:sym typeface="Helvetica Neue"/>
            </a:rPr>
            <a:t>= number of sessions out of the required 44 sessions</a:t>
          </a:r>
        </a:p>
        <a:p>
          <a:pPr marL="0" marR="0" indent="0" algn="l" defTabSz="4572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en-US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endParaRPr>
        </a:p>
      </xdr:txBody>
    </xdr:sp>
    <xdr:clientData/>
  </xdr:oneCellAnchor>
  <xdr:oneCellAnchor>
    <xdr:from>
      <xdr:col>10</xdr:col>
      <xdr:colOff>323850</xdr:colOff>
      <xdr:row>28</xdr:row>
      <xdr:rowOff>4160</xdr:rowOff>
    </xdr:from>
    <xdr:ext cx="4927600" cy="1789977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70CCD0A-4802-2341-854B-A5F0610F117D}"/>
            </a:ext>
          </a:extLst>
        </xdr:cNvPr>
        <xdr:cNvSpPr txBox="1"/>
      </xdr:nvSpPr>
      <xdr:spPr>
        <a:xfrm>
          <a:off x="16198850" y="12691460"/>
          <a:ext cx="4927600" cy="1789977"/>
        </a:xfrm>
        <a:prstGeom prst="rect">
          <a:avLst/>
        </a:prstGeom>
        <a:solidFill>
          <a:schemeClr val="bg2">
            <a:alpha val="45151"/>
          </a:schemeClr>
        </a:solidFill>
        <a:ln w="12700" cap="flat">
          <a:noFill/>
          <a:miter lim="400000"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clip" horzOverflow="clip" vert="horz" wrap="square" lIns="50800" tIns="50800" rIns="50800" bIns="50800" numCol="1" spcCol="38100" rtlCol="0" anchor="ctr">
          <a:spAutoFit/>
        </a:bodyPr>
        <a:lstStyle/>
        <a:p>
          <a:pPr marL="0" marR="0" indent="0" algn="l" defTabSz="4572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en-US" sz="1400" b="1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+mn-lt"/>
              <a:ea typeface="+mn-ea"/>
              <a:cs typeface="+mn-cs"/>
              <a:sym typeface="Helvetica Neue"/>
            </a:rPr>
            <a:t>Note: </a:t>
          </a:r>
        </a:p>
        <a:p>
          <a:pPr marL="0" marR="0" indent="0" algn="l" defTabSz="4572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en-US" sz="1400" b="1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en-US" sz="1400" b="1" i="0" u="none" strike="noStrike" cap="none" spc="0" normalizeH="0" baseline="0">
              <a:ln>
                <a:noFill/>
              </a:ln>
              <a:solidFill>
                <a:srgbClr val="9FB382"/>
              </a:solidFill>
              <a:effectLst/>
              <a:uFillTx/>
              <a:latin typeface="+mn-lt"/>
              <a:ea typeface="+mn-ea"/>
              <a:cs typeface="+mn-cs"/>
              <a:sym typeface="Helvetica Neue"/>
            </a:rPr>
            <a:t>Total Recorded </a:t>
          </a:r>
          <a:r>
            <a:rPr kumimoji="0" lang="en-US" sz="14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+mn-lt"/>
              <a:ea typeface="+mn-ea"/>
              <a:cs typeface="+mn-cs"/>
              <a:sym typeface="Helvetica Neue"/>
            </a:rPr>
            <a:t>= number of participants overall that recorded 1+ sessions </a:t>
          </a:r>
        </a:p>
        <a:p>
          <a:pPr marL="0" marR="0" indent="0" algn="l" defTabSz="4572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en-US" sz="14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en-US" sz="1400" b="1" i="0" u="none" strike="noStrike" cap="none" spc="0" normalizeH="0" baseline="0">
              <a:ln>
                <a:noFill/>
              </a:ln>
              <a:solidFill>
                <a:srgbClr val="64A2AD"/>
              </a:solidFill>
              <a:effectLst/>
              <a:uFillTx/>
              <a:latin typeface="+mn-lt"/>
              <a:ea typeface="+mn-ea"/>
              <a:cs typeface="+mn-cs"/>
              <a:sym typeface="Helvetica Neue"/>
            </a:rPr>
            <a:t>Total Completed </a:t>
          </a:r>
          <a:r>
            <a:rPr kumimoji="0" lang="en-US" sz="14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+mn-lt"/>
              <a:ea typeface="+mn-ea"/>
              <a:cs typeface="+mn-cs"/>
              <a:sym typeface="Helvetica Neue"/>
            </a:rPr>
            <a:t>= number of participants out of the required 20 that recorded a session</a:t>
          </a:r>
        </a:p>
        <a:p>
          <a:pPr marL="0" marR="0" indent="0" algn="l" defTabSz="4572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en-US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endParaRPr>
        </a:p>
      </xdr:txBody>
    </xdr:sp>
    <xdr:clientData/>
  </xdr:oneCellAnchor>
  <xdr:twoCellAnchor>
    <xdr:from>
      <xdr:col>22</xdr:col>
      <xdr:colOff>1349375</xdr:colOff>
      <xdr:row>3</xdr:row>
      <xdr:rowOff>434975</xdr:rowOff>
    </xdr:from>
    <xdr:to>
      <xdr:col>30</xdr:col>
      <xdr:colOff>527050</xdr:colOff>
      <xdr:row>19</xdr:row>
      <xdr:rowOff>47625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AA1FE0D6-B472-7344-879E-E79C7CA37A61}"/>
            </a:ext>
            <a:ext uri="{147F2762-F138-4A5C-976F-8EAC2B608ADB}">
              <a16:predDERef xmlns:a16="http://schemas.microsoft.com/office/drawing/2014/main" pred="{070CCD0A-4802-2341-854B-A5F0610F11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oneCellAnchor>
    <xdr:from>
      <xdr:col>22</xdr:col>
      <xdr:colOff>904874</xdr:colOff>
      <xdr:row>20</xdr:row>
      <xdr:rowOff>38100</xdr:rowOff>
    </xdr:from>
    <xdr:ext cx="11236326" cy="372110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EAC3D4A9-7BE3-7D42-A548-7EA4EDEDF36D}"/>
            </a:ext>
          </a:extLst>
        </xdr:cNvPr>
        <xdr:cNvSpPr txBox="1"/>
      </xdr:nvSpPr>
      <xdr:spPr>
        <a:xfrm>
          <a:off x="35829874" y="9486900"/>
          <a:ext cx="11236326" cy="3721100"/>
        </a:xfrm>
        <a:prstGeom prst="rect">
          <a:avLst/>
        </a:prstGeom>
        <a:solidFill>
          <a:srgbClr val="F2F2F2">
            <a:alpha val="37161"/>
          </a:srgbClr>
        </a:solidFill>
        <a:ln w="12700" cap="flat">
          <a:noFill/>
          <a:miter lim="400000"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clip" horzOverflow="clip" vert="horz" wrap="square" lIns="50800" tIns="50800" rIns="50800" bIns="50800" numCol="1" spcCol="38100" rtlCol="0" anchor="ctr">
          <a:noAutofit/>
        </a:bodyPr>
        <a:lstStyle/>
        <a:p>
          <a:pPr marL="0" marR="0" indent="0" algn="l" defTabSz="4572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en-US" sz="1200" b="0" i="0" u="none" strike="noStrike" cap="none" spc="0" normalizeH="0" baseline="0">
            <a:ln>
              <a:noFill/>
            </a:ln>
            <a:solidFill>
              <a:schemeClr val="tx1"/>
            </a:solidFill>
            <a:effectLst/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en-US" sz="1400" b="1" i="0" u="none" strike="noStrike" cap="none" spc="0" normalizeH="0" baseline="0">
              <a:ln>
                <a:noFill/>
              </a:ln>
              <a:solidFill>
                <a:schemeClr val="tx1"/>
              </a:solidFill>
              <a:effectLst/>
              <a:uFillTx/>
              <a:latin typeface="+mn-lt"/>
              <a:ea typeface="+mn-ea"/>
              <a:cs typeface="+mn-cs"/>
              <a:sym typeface="Helvetica Neue"/>
            </a:rPr>
            <a:t>Data Not Ingested: </a:t>
          </a:r>
          <a:r>
            <a:rPr kumimoji="0" lang="en-US" sz="1200" b="0" i="0" u="none" strike="noStrike" cap="none" spc="0" normalizeH="0" baseline="0">
              <a:ln>
                <a:noFill/>
              </a:ln>
              <a:solidFill>
                <a:schemeClr val="tx1"/>
              </a:solidFill>
              <a:effectLst/>
              <a:uFillTx/>
              <a:latin typeface="+mn-lt"/>
              <a:ea typeface="+mn-ea"/>
              <a:cs typeface="+mn-cs"/>
              <a:sym typeface="Helvetica Neue"/>
            </a:rPr>
            <a:t>Data needed to be pulled manually onto iMac; session json must therefore also be manually generated</a:t>
          </a:r>
        </a:p>
        <a:p>
          <a:pPr marL="0" marR="0" indent="0" algn="l" defTabSz="4572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en-US" sz="1200" b="0" i="0" u="none" strike="noStrike" cap="none" spc="0" normalizeH="0" baseline="0">
            <a:ln>
              <a:noFill/>
            </a:ln>
            <a:solidFill>
              <a:schemeClr val="tx1"/>
            </a:solidFill>
            <a:effectLst/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en-US" sz="1400" b="1" i="0" u="none" strike="noStrike" cap="none" spc="0" normalizeH="0" baseline="0">
              <a:ln>
                <a:noFill/>
              </a:ln>
              <a:solidFill>
                <a:schemeClr val="tx1"/>
              </a:solidFill>
              <a:effectLst/>
              <a:uFillTx/>
              <a:latin typeface="+mn-lt"/>
              <a:ea typeface="+mn-ea"/>
              <a:cs typeface="+mn-cs"/>
              <a:sym typeface="Helvetica Neue"/>
            </a:rPr>
            <a:t>Data Loss</a:t>
          </a:r>
          <a:r>
            <a:rPr kumimoji="0" lang="en-US" sz="1400" b="0" i="0" u="none" strike="noStrike" cap="none" spc="0" normalizeH="0" baseline="0">
              <a:ln>
                <a:noFill/>
              </a:ln>
              <a:solidFill>
                <a:schemeClr val="tx1"/>
              </a:solidFill>
              <a:effectLst/>
              <a:uFillTx/>
              <a:latin typeface="+mn-lt"/>
              <a:ea typeface="+mn-ea"/>
              <a:cs typeface="+mn-cs"/>
              <a:sym typeface="Helvetica Neue"/>
            </a:rPr>
            <a:t>: </a:t>
          </a:r>
          <a:r>
            <a:rPr kumimoji="0" lang="en-US" sz="1200" b="0" i="0" u="none" strike="noStrike" cap="none" spc="0" normalizeH="0" baseline="0">
              <a:ln>
                <a:noFill/>
              </a:ln>
              <a:solidFill>
                <a:schemeClr val="tx1"/>
              </a:solidFill>
              <a:effectLst/>
              <a:uFillTx/>
              <a:latin typeface="+mn-lt"/>
              <a:ea typeface="+mn-ea"/>
              <a:cs typeface="+mn-cs"/>
              <a:sym typeface="Helvetica Neue"/>
            </a:rPr>
            <a:t>lost utterance files due to participant error, technical failure, or generation of unusable files</a:t>
          </a:r>
        </a:p>
        <a:p>
          <a:pPr marL="0" marR="0" indent="0" algn="l" defTabSz="4572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en-US" sz="1200" b="0" i="0" u="none" strike="noStrike" cap="none" spc="0" normalizeH="0" baseline="0">
            <a:ln>
              <a:noFill/>
            </a:ln>
            <a:solidFill>
              <a:schemeClr val="tx1"/>
            </a:solidFill>
            <a:effectLst/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en-US" sz="1400" b="1" i="0" u="none" strike="noStrike" cap="none" spc="0" normalizeH="0" baseline="0">
              <a:ln>
                <a:noFill/>
              </a:ln>
              <a:solidFill>
                <a:schemeClr val="tx1"/>
              </a:solidFill>
              <a:effectLst/>
              <a:uFillTx/>
              <a:latin typeface="+mn-lt"/>
              <a:ea typeface="+mn-ea"/>
              <a:cs typeface="+mn-cs"/>
              <a:sym typeface="Helvetica Neue"/>
            </a:rPr>
            <a:t>Background Noise: </a:t>
          </a:r>
          <a:r>
            <a:rPr kumimoji="0" lang="en-US" sz="1200" b="0" i="0" u="none" strike="noStrike" cap="none" spc="0" normalizeH="0" baseline="0">
              <a:ln>
                <a:noFill/>
              </a:ln>
              <a:solidFill>
                <a:schemeClr val="tx1"/>
              </a:solidFill>
              <a:effectLst/>
              <a:uFillTx/>
              <a:latin typeface="+mn-lt"/>
              <a:ea typeface="+mn-ea"/>
              <a:cs typeface="+mn-cs"/>
              <a:sym typeface="Helvetica Neue"/>
            </a:rPr>
            <a:t>Netflix or music script failure</a:t>
          </a:r>
        </a:p>
        <a:p>
          <a:pPr marL="0" marR="0" indent="0" algn="l" defTabSz="4572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en-US" sz="1200" b="0" i="0" u="none" strike="noStrike" cap="none" spc="0" normalizeH="0" baseline="0">
            <a:ln>
              <a:noFill/>
            </a:ln>
            <a:solidFill>
              <a:schemeClr val="tx1"/>
            </a:solidFill>
            <a:effectLst/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en-US" sz="1400" b="1" i="0" u="none" strike="noStrike" cap="none" spc="0" normalizeH="0" baseline="0">
              <a:ln>
                <a:noFill/>
              </a:ln>
              <a:solidFill>
                <a:schemeClr val="tx1"/>
              </a:solidFill>
              <a:effectLst/>
              <a:uFillTx/>
              <a:latin typeface="+mn-lt"/>
              <a:ea typeface="+mn-ea"/>
              <a:cs typeface="+mn-cs"/>
              <a:sym typeface="Helvetica Neue"/>
            </a:rPr>
            <a:t>Volume: </a:t>
          </a:r>
          <a:r>
            <a:rPr kumimoji="0" lang="en-US" sz="1200" b="0" i="0" u="none" strike="noStrike" cap="none" spc="0" normalizeH="0" baseline="0">
              <a:ln>
                <a:noFill/>
              </a:ln>
              <a:solidFill>
                <a:schemeClr val="tx1"/>
              </a:solidFill>
              <a:effectLst/>
              <a:uFillTx/>
              <a:latin typeface="+mn-lt"/>
              <a:ea typeface="+mn-ea"/>
              <a:cs typeface="+mn-cs"/>
              <a:sym typeface="Helvetica Neue"/>
            </a:rPr>
            <a:t>calibration issue - too loud or soft</a:t>
          </a:r>
        </a:p>
        <a:p>
          <a:pPr marL="0" marR="0" indent="0" algn="l" defTabSz="4572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en-US" sz="1200" b="0" i="0" u="none" strike="noStrike" cap="none" spc="0" normalizeH="0" baseline="0">
            <a:ln>
              <a:noFill/>
            </a:ln>
            <a:solidFill>
              <a:schemeClr val="tx1"/>
            </a:solidFill>
            <a:effectLst/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en-US" sz="1400" b="1" i="0" u="none" strike="noStrike" cap="none" spc="0" normalizeH="0" baseline="0">
              <a:ln>
                <a:noFill/>
              </a:ln>
              <a:solidFill>
                <a:schemeClr val="tx1"/>
              </a:solidFill>
              <a:effectLst/>
              <a:uFillTx/>
              <a:latin typeface="+mn-lt"/>
              <a:ea typeface="+mn-ea"/>
              <a:cs typeface="+mn-cs"/>
              <a:sym typeface="Helvetica Neue"/>
            </a:rPr>
            <a:t>Boot Issue: </a:t>
          </a:r>
          <a:r>
            <a:rPr kumimoji="0" lang="en-US" sz="1200" b="0" i="0" u="none" strike="noStrike" cap="none" spc="0" normalizeH="0" baseline="0">
              <a:ln>
                <a:noFill/>
              </a:ln>
              <a:solidFill>
                <a:schemeClr val="tx1"/>
              </a:solidFill>
              <a:effectLst/>
              <a:uFillTx/>
              <a:latin typeface="+mn-lt"/>
              <a:ea typeface="+mn-ea"/>
              <a:cs typeface="+mn-cs"/>
              <a:sym typeface="Helvetica Neue"/>
            </a:rPr>
            <a:t>didn't boot correctly, impacted the progress of the study</a:t>
          </a:r>
        </a:p>
        <a:p>
          <a:pPr marL="0" marR="0" indent="0" algn="l" defTabSz="4572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en-US" sz="1400" b="0" i="0" u="none" strike="noStrike" cap="none" spc="0" normalizeH="0" baseline="0">
            <a:ln>
              <a:noFill/>
            </a:ln>
            <a:solidFill>
              <a:schemeClr val="tx1"/>
            </a:solidFill>
            <a:effectLst/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en-US" sz="1400" b="1" i="0" u="none" strike="noStrike" cap="none" spc="0" normalizeH="0" baseline="0">
              <a:ln>
                <a:noFill/>
              </a:ln>
              <a:solidFill>
                <a:schemeClr val="tx1"/>
              </a:solidFill>
              <a:effectLst/>
              <a:uFillTx/>
              <a:latin typeface="+mn-lt"/>
              <a:ea typeface="+mn-ea"/>
              <a:cs typeface="+mn-cs"/>
              <a:sym typeface="Helvetica Neue"/>
            </a:rPr>
            <a:t>General Device Issue: </a:t>
          </a:r>
          <a:r>
            <a:rPr kumimoji="0" lang="en-US" sz="1200" b="0" i="0" u="none" strike="noStrike" cap="none" spc="0" normalizeH="0" baseline="0">
              <a:ln>
                <a:noFill/>
              </a:ln>
              <a:solidFill>
                <a:schemeClr val="tx1"/>
              </a:solidFill>
              <a:effectLst/>
              <a:uFillTx/>
              <a:latin typeface="+mn-lt"/>
              <a:ea typeface="+mn-ea"/>
              <a:cs typeface="+mn-cs"/>
              <a:sym typeface="Helvetica Neue"/>
            </a:rPr>
            <a:t>Covers glitching or any device issue that isn't covered by other issue tags</a:t>
          </a:r>
        </a:p>
        <a:p>
          <a:pPr marL="0" marR="0" indent="0" algn="l" defTabSz="4572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en-US" sz="1200" b="0" i="0" u="none" strike="noStrike" cap="none" spc="0" normalizeH="0" baseline="0">
            <a:ln>
              <a:noFill/>
            </a:ln>
            <a:solidFill>
              <a:schemeClr val="tx1"/>
            </a:solidFill>
            <a:effectLst/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en-US" sz="1400" b="1" i="0" u="none" strike="noStrike" cap="none" spc="0" normalizeH="0" baseline="0">
              <a:ln>
                <a:noFill/>
              </a:ln>
              <a:solidFill>
                <a:schemeClr val="tx1"/>
              </a:solidFill>
              <a:effectLst/>
              <a:uFillTx/>
              <a:latin typeface="+mn-lt"/>
              <a:ea typeface="+mn-ea"/>
              <a:cs typeface="+mn-cs"/>
              <a:sym typeface="Helvetica Neue"/>
            </a:rPr>
            <a:t>Missing file: </a:t>
          </a:r>
          <a:r>
            <a:rPr kumimoji="0" lang="en-US" sz="1200" b="0" i="0" u="none" strike="noStrike" cap="none" spc="0" normalizeH="0" baseline="0">
              <a:ln>
                <a:noFill/>
              </a:ln>
              <a:solidFill>
                <a:schemeClr val="tx1"/>
              </a:solidFill>
              <a:effectLst/>
              <a:uFillTx/>
              <a:latin typeface="+mn-lt"/>
              <a:ea typeface="+mn-ea"/>
              <a:cs typeface="+mn-cs"/>
              <a:sym typeface="Helvetica Neue"/>
            </a:rPr>
            <a:t>one of the required audio files was found to be missing in routine checks during the session</a:t>
          </a:r>
        </a:p>
        <a:p>
          <a:pPr marL="0" marR="0" indent="0" algn="l" defTabSz="4572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en-US" sz="1200" b="0" i="0" u="none" strike="noStrike" cap="none" spc="0" normalizeH="0" baseline="0">
            <a:ln>
              <a:noFill/>
            </a:ln>
            <a:solidFill>
              <a:schemeClr val="tx1"/>
            </a:solidFill>
            <a:effectLst/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en-US" sz="1400" b="1" i="0" u="none" strike="noStrike" cap="none" spc="0" normalizeH="0" baseline="0">
              <a:ln>
                <a:noFill/>
              </a:ln>
              <a:solidFill>
                <a:schemeClr val="tx1"/>
              </a:solidFill>
              <a:effectLst/>
              <a:uFillTx/>
              <a:latin typeface="+mn-lt"/>
              <a:ea typeface="+mn-ea"/>
              <a:cs typeface="+mn-cs"/>
              <a:sym typeface="Helvetica Neue"/>
            </a:rPr>
            <a:t>Other: </a:t>
          </a:r>
          <a:r>
            <a:rPr kumimoji="0" lang="en-US" sz="1200" b="0" i="0" u="none" strike="noStrike" cap="none" spc="0" normalizeH="0" baseline="0">
              <a:ln>
                <a:noFill/>
              </a:ln>
              <a:solidFill>
                <a:schemeClr val="tx1"/>
              </a:solidFill>
              <a:effectLst/>
              <a:uFillTx/>
              <a:latin typeface="+mn-lt"/>
              <a:ea typeface="+mn-ea"/>
              <a:cs typeface="+mn-cs"/>
              <a:sym typeface="Helvetica Neue"/>
            </a:rPr>
            <a:t>Miscellaneous, sporadic issues with apps, scripts, software or hardware</a:t>
          </a:r>
          <a:endParaRPr kumimoji="0" lang="en-US" sz="12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endParaRPr>
        </a:p>
      </xdr:txBody>
    </xdr:sp>
    <xdr:clientData/>
  </xdr:oneCellAnchor>
  <xdr:twoCellAnchor>
    <xdr:from>
      <xdr:col>5</xdr:col>
      <xdr:colOff>1092200</xdr:colOff>
      <xdr:row>37</xdr:row>
      <xdr:rowOff>371475</xdr:rowOff>
    </xdr:from>
    <xdr:to>
      <xdr:col>12</xdr:col>
      <xdr:colOff>139700</xdr:colOff>
      <xdr:row>52</xdr:row>
      <xdr:rowOff>92075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D116B0A-EBDF-1C4A-A4DD-B38B1395FC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oneCellAnchor>
    <xdr:from>
      <xdr:col>6</xdr:col>
      <xdr:colOff>1295400</xdr:colOff>
      <xdr:row>0</xdr:row>
      <xdr:rowOff>433117</xdr:rowOff>
    </xdr:from>
    <xdr:ext cx="3911600" cy="469744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3C280CEE-60BC-7A43-A681-2AC8A43BF34B}"/>
            </a:ext>
          </a:extLst>
        </xdr:cNvPr>
        <xdr:cNvSpPr txBox="1"/>
      </xdr:nvSpPr>
      <xdr:spPr>
        <a:xfrm>
          <a:off x="10820400" y="433117"/>
          <a:ext cx="3911600" cy="469744"/>
        </a:xfrm>
        <a:prstGeom prst="rect">
          <a:avLst/>
        </a:prstGeom>
        <a:noFill/>
        <a:ln w="12700" cap="flat">
          <a:noFill/>
          <a:miter lim="400000"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clip" horzOverflow="clip" vert="horz" wrap="square" lIns="50800" tIns="50800" rIns="50800" bIns="50800" numCol="1" spcCol="38100" rtlCol="0" anchor="ctr">
          <a:spAutoFit/>
        </a:bodyPr>
        <a:lstStyle/>
        <a:p>
          <a:pPr marL="0" marR="0" indent="0" algn="ctr" defTabSz="4572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en-US" altLang="zh-TW" sz="24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+mn-lt"/>
              <a:ea typeface="+mn-ea"/>
              <a:cs typeface="+mn-cs"/>
              <a:sym typeface="Helvetica Neue"/>
            </a:rPr>
            <a:t>Progress</a:t>
          </a:r>
          <a:r>
            <a:rPr kumimoji="0" lang="zh-TW" altLang="en-US" sz="24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+mn-lt"/>
              <a:ea typeface="+mn-ea"/>
              <a:cs typeface="+mn-cs"/>
              <a:sym typeface="Helvetica Neue"/>
            </a:rPr>
            <a:t> </a:t>
          </a:r>
          <a:r>
            <a:rPr kumimoji="0" lang="en-US" altLang="zh-TW" sz="24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+mn-lt"/>
              <a:ea typeface="+mn-ea"/>
              <a:cs typeface="+mn-cs"/>
              <a:sym typeface="Helvetica Neue"/>
            </a:rPr>
            <a:t>Summary</a:t>
          </a:r>
          <a:r>
            <a:rPr kumimoji="0" lang="zh-TW" altLang="en-US" sz="24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+mn-lt"/>
              <a:ea typeface="+mn-ea"/>
              <a:cs typeface="+mn-cs"/>
              <a:sym typeface="Helvetica Neue"/>
            </a:rPr>
            <a:t> </a:t>
          </a:r>
          <a:r>
            <a:rPr kumimoji="0" lang="en-US" altLang="zh-TW" sz="24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+mn-lt"/>
              <a:ea typeface="+mn-ea"/>
              <a:cs typeface="+mn-cs"/>
              <a:sym typeface="Helvetica Neue"/>
            </a:rPr>
            <a:t>Charts</a:t>
          </a:r>
          <a:endParaRPr kumimoji="0" lang="en-US" sz="24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endParaRPr>
        </a:p>
      </xdr:txBody>
    </xdr:sp>
    <xdr:clientData/>
  </xdr:oneCellAnchor>
  <xdr:oneCellAnchor>
    <xdr:from>
      <xdr:col>1</xdr:col>
      <xdr:colOff>812800</xdr:colOff>
      <xdr:row>0</xdr:row>
      <xdr:rowOff>433117</xdr:rowOff>
    </xdr:from>
    <xdr:ext cx="3797300" cy="469744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1E389ACF-374B-9D45-93AB-7A305CF94E5D}"/>
            </a:ext>
          </a:extLst>
        </xdr:cNvPr>
        <xdr:cNvSpPr txBox="1"/>
      </xdr:nvSpPr>
      <xdr:spPr>
        <a:xfrm>
          <a:off x="2400300" y="433117"/>
          <a:ext cx="3797300" cy="469744"/>
        </a:xfrm>
        <a:prstGeom prst="rect">
          <a:avLst/>
        </a:prstGeom>
        <a:noFill/>
        <a:ln w="12700" cap="flat">
          <a:noFill/>
          <a:miter lim="400000"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clip" horzOverflow="clip" vert="horz" wrap="square" lIns="50800" tIns="50800" rIns="50800" bIns="50800" numCol="1" spcCol="38100" rtlCol="0" anchor="ctr">
          <a:spAutoFit/>
        </a:bodyPr>
        <a:lstStyle/>
        <a:p>
          <a:pPr marL="0" marR="0" indent="0" algn="ctr" defTabSz="4572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en-US" altLang="zh-TW" sz="24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+mn-lt"/>
              <a:ea typeface="+mn-ea"/>
              <a:cs typeface="+mn-cs"/>
              <a:sym typeface="Helvetica Neue"/>
            </a:rPr>
            <a:t>Summary</a:t>
          </a:r>
          <a:r>
            <a:rPr kumimoji="0" lang="zh-TW" altLang="en-US" sz="24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+mn-lt"/>
              <a:ea typeface="+mn-ea"/>
              <a:cs typeface="+mn-cs"/>
              <a:sym typeface="Helvetica Neue"/>
            </a:rPr>
            <a:t> </a:t>
          </a:r>
          <a:r>
            <a:rPr kumimoji="0" lang="en-US" altLang="zh-TW" sz="24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+mn-lt"/>
              <a:ea typeface="+mn-ea"/>
              <a:cs typeface="+mn-cs"/>
              <a:sym typeface="Helvetica Neue"/>
            </a:rPr>
            <a:t>Tables</a:t>
          </a:r>
          <a:endParaRPr kumimoji="0" lang="en-US" sz="24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endParaRPr>
        </a:p>
      </xdr:txBody>
    </xdr:sp>
    <xdr:clientData/>
  </xdr:oneCellAnchor>
  <xdr:oneCellAnchor>
    <xdr:from>
      <xdr:col>25</xdr:col>
      <xdr:colOff>384175</xdr:colOff>
      <xdr:row>0</xdr:row>
      <xdr:rowOff>0</xdr:rowOff>
    </xdr:from>
    <xdr:ext cx="3911600" cy="469744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9DCBFE96-D2A0-CA45-A8B1-A6E83DEE98C0}"/>
            </a:ext>
          </a:extLst>
        </xdr:cNvPr>
        <xdr:cNvSpPr txBox="1"/>
      </xdr:nvSpPr>
      <xdr:spPr>
        <a:xfrm>
          <a:off x="35150425" y="0"/>
          <a:ext cx="3911600" cy="469744"/>
        </a:xfrm>
        <a:prstGeom prst="rect">
          <a:avLst/>
        </a:prstGeom>
        <a:noFill/>
        <a:ln w="12700" cap="flat">
          <a:noFill/>
          <a:miter lim="400000"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clip" horzOverflow="clip" vert="horz" wrap="square" lIns="50800" tIns="50800" rIns="50800" bIns="50800" numCol="1" spcCol="38100" rtlCol="0" anchor="ctr">
          <a:spAutoFit/>
        </a:bodyPr>
        <a:lstStyle/>
        <a:p>
          <a:pPr marL="0" marR="0" indent="0" algn="ctr" defTabSz="4572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en-US" altLang="zh-TW" sz="24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+mn-lt"/>
              <a:ea typeface="+mn-ea"/>
              <a:cs typeface="+mn-cs"/>
              <a:sym typeface="Helvetica Neue"/>
            </a:rPr>
            <a:t>Issue</a:t>
          </a:r>
          <a:r>
            <a:rPr kumimoji="0" lang="zh-TW" altLang="en-US" sz="24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+mn-lt"/>
              <a:ea typeface="+mn-ea"/>
              <a:cs typeface="+mn-cs"/>
              <a:sym typeface="Helvetica Neue"/>
            </a:rPr>
            <a:t> </a:t>
          </a:r>
          <a:r>
            <a:rPr kumimoji="0" lang="en-US" altLang="zh-TW" sz="24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+mn-lt"/>
              <a:ea typeface="+mn-ea"/>
              <a:cs typeface="+mn-cs"/>
              <a:sym typeface="Helvetica Neue"/>
            </a:rPr>
            <a:t>Summary</a:t>
          </a:r>
          <a:endParaRPr kumimoji="0" lang="en-US" sz="24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endParaRPr>
        </a:p>
      </xdr:txBody>
    </xdr:sp>
    <xdr:clientData/>
  </xdr:oneCellAnchor>
  <xdr:oneCellAnchor>
    <xdr:from>
      <xdr:col>18</xdr:col>
      <xdr:colOff>31750</xdr:colOff>
      <xdr:row>35</xdr:row>
      <xdr:rowOff>417469</xdr:rowOff>
    </xdr:from>
    <xdr:ext cx="5099050" cy="439223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1C56F2B2-1ECD-E240-AC17-CD7A61D53980}"/>
            </a:ext>
          </a:extLst>
        </xdr:cNvPr>
        <xdr:cNvSpPr txBox="1"/>
      </xdr:nvSpPr>
      <xdr:spPr>
        <a:xfrm>
          <a:off x="28606750" y="21956669"/>
          <a:ext cx="5099050" cy="439223"/>
        </a:xfrm>
        <a:prstGeom prst="rect">
          <a:avLst/>
        </a:prstGeom>
        <a:solidFill>
          <a:schemeClr val="bg2">
            <a:alpha val="45151"/>
          </a:schemeClr>
        </a:solidFill>
        <a:ln w="12700" cap="flat">
          <a:noFill/>
          <a:miter lim="400000"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clip" horzOverflow="clip" vert="horz" wrap="square" lIns="50800" tIns="50800" rIns="50800" bIns="50800" numCol="1" spcCol="38100" rtlCol="0" anchor="ctr">
          <a:spAutoFit/>
        </a:bodyPr>
        <a:lstStyle/>
        <a:p>
          <a:pPr marL="0" marR="0" indent="0" algn="l" defTabSz="4572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en-US" sz="11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+mn-lt"/>
              <a:ea typeface="+mn-ea"/>
              <a:cs typeface="+mn-cs"/>
              <a:sym typeface="Helvetica Neue"/>
            </a:rPr>
            <a:t>*Sessions Completed = number of sessions during which there are &lt;5 utterances that were lost/not recorded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749300</xdr:colOff>
      <xdr:row>0</xdr:row>
      <xdr:rowOff>63500</xdr:rowOff>
    </xdr:from>
    <xdr:ext cx="6324600" cy="3472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D001AA3-6058-49CD-BC28-939AC01F67E4}"/>
            </a:ext>
          </a:extLst>
        </xdr:cNvPr>
        <xdr:cNvSpPr txBox="1"/>
      </xdr:nvSpPr>
      <xdr:spPr>
        <a:xfrm>
          <a:off x="2768600" y="63500"/>
          <a:ext cx="6324600" cy="347275"/>
        </a:xfrm>
        <a:prstGeom prst="rect">
          <a:avLst/>
        </a:prstGeom>
        <a:noFill/>
        <a:ln w="12700" cap="flat">
          <a:noFill/>
          <a:miter lim="400000"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clip" horzOverflow="clip" vert="horz" wrap="square" lIns="50800" tIns="50800" rIns="50800" bIns="50800" numCol="1" spcCol="38100" rtlCol="0" anchor="ctr">
          <a:spAutoFit/>
        </a:bodyPr>
        <a:lstStyle/>
        <a:p>
          <a:pPr marL="0" marR="0" indent="0" algn="ctr" defTabSz="4572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en-US" altLang="zh-TW" sz="16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+mn-lt"/>
              <a:ea typeface="+mn-ea"/>
              <a:cs typeface="+mn-cs"/>
              <a:sym typeface="Helvetica Neue"/>
            </a:rPr>
            <a:t>Sessions</a:t>
          </a:r>
          <a:endParaRPr kumimoji="0" lang="en-US" sz="16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749300</xdr:colOff>
      <xdr:row>0</xdr:row>
      <xdr:rowOff>63500</xdr:rowOff>
    </xdr:from>
    <xdr:ext cx="6324600" cy="3472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2DCD774-23D6-4223-A390-8812E0B3EF97}"/>
            </a:ext>
          </a:extLst>
        </xdr:cNvPr>
        <xdr:cNvSpPr txBox="1"/>
      </xdr:nvSpPr>
      <xdr:spPr>
        <a:xfrm>
          <a:off x="2768600" y="63500"/>
          <a:ext cx="6324600" cy="347275"/>
        </a:xfrm>
        <a:prstGeom prst="rect">
          <a:avLst/>
        </a:prstGeom>
        <a:noFill/>
        <a:ln w="12700" cap="flat">
          <a:noFill/>
          <a:miter lim="400000"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clip" horzOverflow="clip" vert="horz" wrap="square" lIns="50800" tIns="50800" rIns="50800" bIns="50800" numCol="1" spcCol="38100" rtlCol="0" anchor="ctr">
          <a:spAutoFit/>
        </a:bodyPr>
        <a:lstStyle/>
        <a:p>
          <a:pPr marL="0" marR="0" indent="0" algn="ctr" defTabSz="4572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en-US" altLang="zh-TW" sz="16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+mn-lt"/>
              <a:ea typeface="+mn-ea"/>
              <a:cs typeface="+mn-cs"/>
              <a:sym typeface="Helvetica Neue"/>
            </a:rPr>
            <a:t>Sessions</a:t>
          </a:r>
          <a:endParaRPr kumimoji="0" lang="en-US" sz="16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12700</xdr:colOff>
      <xdr:row>0</xdr:row>
      <xdr:rowOff>12700</xdr:rowOff>
    </xdr:from>
    <xdr:ext cx="6604000" cy="35560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0988ADE-19FC-1848-94B9-FA044D07FA49}"/>
            </a:ext>
          </a:extLst>
        </xdr:cNvPr>
        <xdr:cNvSpPr txBox="1"/>
      </xdr:nvSpPr>
      <xdr:spPr>
        <a:xfrm>
          <a:off x="12700" y="12700"/>
          <a:ext cx="6604000" cy="355600"/>
        </a:xfrm>
        <a:prstGeom prst="rect">
          <a:avLst/>
        </a:prstGeom>
        <a:noFill/>
        <a:ln w="12700" cap="flat">
          <a:noFill/>
          <a:miter lim="400000"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clip" horzOverflow="clip" vert="horz" wrap="square" lIns="50800" tIns="50800" rIns="50800" bIns="50800" numCol="1" spcCol="38100" rtlCol="0" anchor="ctr">
          <a:noAutofit/>
        </a:bodyPr>
        <a:lstStyle/>
        <a:p>
          <a:pPr marL="0" marR="0" indent="0" algn="l" defTabSz="4572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en-US" sz="1600" b="1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+mn-lt"/>
              <a:ea typeface="+mn-ea"/>
              <a:cs typeface="+mn-cs"/>
              <a:sym typeface="Helvetica Neue"/>
            </a:rPr>
            <a:t>Specs</a:t>
          </a:r>
          <a:r>
            <a:rPr kumimoji="0" lang="en-US" sz="14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+mn-lt"/>
              <a:ea typeface="+mn-ea"/>
              <a:cs typeface="+mn-cs"/>
              <a:sym typeface="Helvetica Neue"/>
            </a:rPr>
            <a:t>	</a:t>
          </a:r>
          <a:r>
            <a:rPr kumimoji="0" lang="en-US" sz="12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+mn-lt"/>
              <a:ea typeface="+mn-ea"/>
              <a:cs typeface="+mn-cs"/>
              <a:sym typeface="Helvetica Neue"/>
            </a:rPr>
            <a:t>	</a:t>
          </a:r>
          <a:r>
            <a:rPr kumimoji="0" lang="en-US" sz="14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+mn-lt"/>
              <a:ea typeface="+mn-ea"/>
              <a:cs typeface="+mn-cs"/>
              <a:sym typeface="Helvetica Neue"/>
            </a:rPr>
            <a:t>Build(s): </a:t>
          </a:r>
          <a:r>
            <a:rPr kumimoji="0" lang="en-US" altLang="zh-TW" sz="1400" b="0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+mn-lt"/>
              <a:ea typeface="+mn-ea"/>
              <a:cs typeface="+mn-cs"/>
              <a:sym typeface="Helvetica Neue"/>
            </a:rPr>
            <a:t>AB123456</a:t>
          </a:r>
          <a:endParaRPr kumimoji="0" lang="en-US" sz="14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endParaRPr>
        </a:p>
      </xdr:txBody>
    </xdr:sp>
    <xdr:clientData/>
  </xdr:oneCellAnchor>
  <xdr:oneCellAnchor>
    <xdr:from>
      <xdr:col>12</xdr:col>
      <xdr:colOff>1212850</xdr:colOff>
      <xdr:row>0</xdr:row>
      <xdr:rowOff>76200</xdr:rowOff>
    </xdr:from>
    <xdr:ext cx="5435600" cy="35560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2955855-DCA3-4B4D-92D9-9C8C4D831EDD}"/>
            </a:ext>
          </a:extLst>
        </xdr:cNvPr>
        <xdr:cNvSpPr txBox="1"/>
      </xdr:nvSpPr>
      <xdr:spPr>
        <a:xfrm>
          <a:off x="9185275" y="76200"/>
          <a:ext cx="5435600" cy="355600"/>
        </a:xfrm>
        <a:prstGeom prst="rect">
          <a:avLst/>
        </a:prstGeom>
        <a:noFill/>
        <a:ln w="12700" cap="flat">
          <a:noFill/>
          <a:miter lim="400000"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clip" horzOverflow="clip" vert="horz" wrap="square" lIns="50800" tIns="50800" rIns="50800" bIns="50800" numCol="1" spcCol="38100" rtlCol="0" anchor="ctr">
          <a:noAutofit/>
        </a:bodyPr>
        <a:lstStyle/>
        <a:p>
          <a:pPr marL="0" marR="0" indent="0" algn="ctr" defTabSz="4572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en-US" altLang="zh-TW" sz="1800" b="1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+mn-lt"/>
              <a:ea typeface="+mn-ea"/>
              <a:cs typeface="+mn-cs"/>
              <a:sym typeface="Helvetica Neue"/>
            </a:rPr>
            <a:t>Session</a:t>
          </a:r>
          <a:r>
            <a:rPr kumimoji="0" lang="zh-TW" altLang="en-US" sz="1800" b="1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+mn-lt"/>
              <a:ea typeface="+mn-ea"/>
              <a:cs typeface="+mn-cs"/>
              <a:sym typeface="Helvetica Neue"/>
            </a:rPr>
            <a:t> </a:t>
          </a:r>
          <a:r>
            <a:rPr kumimoji="0" lang="en-US" altLang="zh-TW" sz="1800" b="1" i="0" u="none" strike="noStrike" cap="none" spc="0" normalizeH="0" baseline="0">
              <a:ln>
                <a:noFill/>
              </a:ln>
              <a:solidFill>
                <a:srgbClr val="000000"/>
              </a:solidFill>
              <a:effectLst/>
              <a:uFillTx/>
              <a:latin typeface="+mn-lt"/>
              <a:ea typeface="+mn-ea"/>
              <a:cs typeface="+mn-cs"/>
              <a:sym typeface="Helvetica Neue"/>
            </a:rPr>
            <a:t>Log</a:t>
          </a:r>
          <a:endParaRPr kumimoji="0" lang="en-US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endParaRP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199A2E-3068-D74D-A65E-3AA4FE110D20}" name="Table1" displayName="Table1" ref="B10:E14" totalsRowShown="0" headerRowDxfId="101" dataDxfId="99" headerRowBorderDxfId="100" tableBorderDxfId="98">
  <autoFilter ref="B10:E14" xr:uid="{4B199A2E-3068-D74D-A65E-3AA4FE110D20}"/>
  <tableColumns count="4">
    <tableColumn id="1" xr3:uid="{811098EA-B695-E647-A03C-75035D257707}" name="Totals" dataDxfId="97"/>
    <tableColumn id="2" xr3:uid="{46913792-F3C2-B241-AE44-AC3F75A167F1}" name="Utterances" dataDxfId="96">
      <calculatedColumnFormula>SUM('Session Log'!$P$3:$P1009)</calculatedColumnFormula>
    </tableColumn>
    <tableColumn id="3" xr3:uid="{3D5EE461-66F5-894B-8CE4-A5D8EF6C5076}" name="Sessions" dataDxfId="95">
      <calculatedColumnFormula>COUNTIF(#REF!, "=0")</calculatedColumnFormula>
    </tableColumn>
    <tableColumn id="4" xr3:uid="{056ADAC4-B054-1E4F-B02C-B2A1975D6550}" name="Participants" dataDxfId="94">
      <calculatedColumnFormula>COUNTA('Session Log'!$G$3:$G1008)</calculatedColumnFormula>
    </tableColumn>
  </tableColumns>
  <tableStyleInfo name="TableStyleMedium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106646C-E91F-4796-8A1B-6A90D9EE4298}" name="Table2" displayName="Table2" ref="B17:D19" totalsRowCount="1" headerRowDxfId="93">
  <autoFilter ref="B17:D18" xr:uid="{D106646C-E91F-4796-8A1B-6A90D9EE4298}"/>
  <tableColumns count="3">
    <tableColumn id="1" xr3:uid="{E194F75E-F58A-488A-91E5-CD5E2BD27246}" name="Time" dataDxfId="92" totalsRowDxfId="91"/>
    <tableColumn id="3" xr3:uid="{8B38514A-0252-4E00-9DA6-80895070CBFA}" name="Per Session" dataDxfId="90" totalsRowDxfId="89">
      <calculatedColumnFormula>AVERAGE('Session Log'!$E$3:$E1009)</calculatedColumnFormula>
    </tableColumn>
    <tableColumn id="4" xr3:uid="{84085790-777E-464F-A9B7-EC7AEF03B4AF}" name="Per Participant" dataDxfId="88" totalsRowDxfId="87">
      <calculatedColumnFormula>SUM('Session Log'!$E$3:$E1009)/$E$11</calculatedColumnFormula>
    </tableColumn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A5F8202-8197-402B-A9B4-FCEFBE26D3CF}" name="Table3" displayName="Table3" ref="S32:AE35" totalsRowCount="1" headerRowDxfId="86" headerRowBorderDxfId="85">
  <autoFilter ref="S32:AE34" xr:uid="{CA5F8202-8197-402B-A9B4-FCEFBE26D3CF}"/>
  <tableColumns count="13">
    <tableColumn id="1" xr3:uid="{AC9AC787-61BE-435A-95F7-9758ABA08ADA}" name="Date" totalsRowLabel="Totals" dataDxfId="84" totalsRowDxfId="83"/>
    <tableColumn id="19" xr3:uid="{7866E42D-33E1-D243-902A-D2A7CF98181E}" name="Sessions Attempted" totalsRowFunction="sum" dataDxfId="82" totalsRowDxfId="81"/>
    <tableColumn id="8" xr3:uid="{82FC6F0A-773A-D44F-9AD3-BA5E3009DFDE}" name="Sessions Completed*" totalsRowFunction="custom" dataDxfId="80" totalsRowDxfId="79">
      <totalsRowFormula>SUBTOTAL(109,U33:U34)</totalsRowFormula>
    </tableColumn>
    <tableColumn id="2" xr3:uid="{5F1E435F-D752-492E-BE4B-ED32B83CE5B5}" name="Crash" totalsRowFunction="custom" dataDxfId="78" totalsRowDxfId="77">
      <totalsRowFormula>SUBTOTAL(109,V33:V34)</totalsRowFormula>
    </tableColumn>
    <tableColumn id="10" xr3:uid="{70EA0259-2636-4516-90EA-BD5FBECC32A3}" name="Data Not Ingested" totalsRowFunction="custom" dataDxfId="76" totalsRowDxfId="75">
      <totalsRowFormula>SUBTOTAL(109,W33:W34)</totalsRowFormula>
    </tableColumn>
    <tableColumn id="11" xr3:uid="{FD2EB7ED-168F-4972-94DF-8BCE45173795}" name="Data Loss" totalsRowFunction="custom" dataDxfId="74" totalsRowDxfId="73">
      <totalsRowFormula>SUBTOTAL(109,X33:X34)</totalsRowFormula>
    </tableColumn>
    <tableColumn id="12" xr3:uid="{3F1904AB-A343-4AFA-972B-17257A921D86}" name="Background Noise" totalsRowFunction="custom" dataDxfId="72" totalsRowDxfId="71">
      <totalsRowFormula>SUBTOTAL(109,Y33:Y34)</totalsRowFormula>
    </tableColumn>
    <tableColumn id="13" xr3:uid="{8B371359-E82D-437E-AC62-BDA94EC16B0C}" name="Volume" totalsRowFunction="custom" dataDxfId="70" totalsRowDxfId="69">
      <totalsRowFormula>SUBTOTAL(109,Z33:Z34)</totalsRowFormula>
    </tableColumn>
    <tableColumn id="14" xr3:uid="{E38DE518-5709-4A08-830C-66D7CBC635CE}" name="Boot Issue" totalsRowFunction="custom" dataDxfId="68" totalsRowDxfId="67">
      <totalsRowFormula>SUBTOTAL(109,AA33:AA34)</totalsRowFormula>
    </tableColumn>
    <tableColumn id="16" xr3:uid="{55FE1E02-53C2-42A7-A794-B3B4EAA6A380}" name="General Device Issue" totalsRowFunction="custom" dataDxfId="66" totalsRowDxfId="65">
      <totalsRowFormula>SUBTOTAL(109,AB33:AB34)</totalsRowFormula>
    </tableColumn>
    <tableColumn id="17" xr3:uid="{AC0E84E4-92A5-4B73-8901-F12FF4011972}" name="Missing file" totalsRowFunction="custom" dataDxfId="64" totalsRowDxfId="63">
      <totalsRowFormula>SUBTOTAL(109,AC33:AC34)</totalsRowFormula>
    </tableColumn>
    <tableColumn id="18" xr3:uid="{84B3DD8B-D262-4A51-8442-EE53DB6EB056}" name="Other*" totalsRowFunction="custom" dataDxfId="62" totalsRowDxfId="61">
      <totalsRowFormula>SUBTOTAL(109,AD33:AD34)</totalsRowFormula>
    </tableColumn>
    <tableColumn id="4" xr3:uid="{2FFEE342-207A-4FE1-AD18-BBA73529214A}" name="Issues Per Day" totalsRowFunction="sum" dataDxfId="60" totalsRowDxfId="59">
      <calculatedColumnFormula>SUM(V33:AD33)</calculatedColumnFormula>
    </tableColumn>
  </tableColumns>
  <tableStyleInfo name="TableStyleLight4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43C4E9C-88E0-C240-BBA6-66DD6060B164}" name="Table5" displayName="Table5" ref="AL3:AS25" totalsRowShown="0" headerRowDxfId="58" dataDxfId="57">
  <autoFilter ref="AL3:AS25" xr:uid="{043C4E9C-88E0-C240-BBA6-66DD6060B164}"/>
  <tableColumns count="8">
    <tableColumn id="1" xr3:uid="{EC83F283-1F7B-9449-A7E2-1B4C6C2097E6}" name="Scenario" dataDxfId="56"/>
    <tableColumn id="2" xr3:uid="{304B10CD-7566-4940-BF45-5B47967C76E4}" name="Utterances Recorded (Total)" dataDxfId="55">
      <calculatedColumnFormula>SUM(Sessions!$G3:$G5)</calculatedColumnFormula>
    </tableColumn>
    <tableColumn id="3" xr3:uid="{C4EE45FB-4F6E-D84C-AD60-44ED7B5970C6}" name="Target1(x-axis)" dataDxfId="54"/>
    <tableColumn id="6" xr3:uid="{4A62D177-E50F-4843-A6BA-4CADBE6B3A8A}" name="Target1(y-axis)" dataDxfId="53"/>
    <tableColumn id="4" xr3:uid="{3267655A-FE1E-4D0C-955E-6F2C7BDBFD3C}" name="Target2 (x-axis)" dataDxfId="52"/>
    <tableColumn id="26" xr3:uid="{288B81C6-6DBD-4635-B75A-AF06A9FBA912}" name="Target2 (y-axis)" dataDxfId="51"/>
    <tableColumn id="5" xr3:uid="{A8BA4C28-05EB-B443-97AA-6EC35094338C}" name="Target3 (x-axis)" dataDxfId="50"/>
    <tableColumn id="7" xr3:uid="{3AE201CA-9DF3-FD4F-8041-340A599F36B0}" name="Target3 (y-axis)" dataDxfId="49"/>
  </tableColumns>
  <tableStyleInfo name="TableStyleLight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F8D7D57-52F3-E54A-8EE2-3E914013E572}" name="Table4" displayName="Table4" ref="G54:H57" totalsRowShown="0" headerRowDxfId="48" dataDxfId="47">
  <autoFilter ref="G54:H57" xr:uid="{3F8D7D57-52F3-E54A-8EE2-3E914013E572}"/>
  <tableColumns count="2">
    <tableColumn id="1" xr3:uid="{E63C6170-C1A0-194C-ACB3-D0D11AC711D3}" name="Scenarios" dataDxfId="46"/>
    <tableColumn id="2" xr3:uid="{C391C4A5-F0D9-5B44-B59A-CD4CEE9D57B4}" name="Utterance Target (Total)" dataDxfId="45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Blank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5CBEF-D092-7243-B66E-23D3780F51DE}">
  <dimension ref="B1:BI70"/>
  <sheetViews>
    <sheetView zoomScaleNormal="100" workbookViewId="0">
      <selection activeCell="V23" sqref="V23"/>
    </sheetView>
  </sheetViews>
  <sheetFormatPr baseColWidth="10" defaultColWidth="20.83203125" defaultRowHeight="35" customHeight="1" x14ac:dyDescent="0.15"/>
  <cols>
    <col min="38" max="38" width="11.5" style="69" customWidth="1"/>
    <col min="39" max="41" width="20.83203125" customWidth="1"/>
  </cols>
  <sheetData>
    <row r="1" spans="2:61" ht="35" customHeight="1" x14ac:dyDescent="0.15">
      <c r="AM1" s="543" t="s">
        <v>0</v>
      </c>
      <c r="AN1" s="543"/>
    </row>
    <row r="2" spans="2:61" ht="35" customHeight="1" x14ac:dyDescent="0.15">
      <c r="AK2" s="28"/>
    </row>
    <row r="3" spans="2:61" ht="35" customHeight="1" x14ac:dyDescent="0.15">
      <c r="AL3" s="70" t="s">
        <v>1</v>
      </c>
      <c r="AM3" s="10" t="s">
        <v>2</v>
      </c>
      <c r="AN3" s="10" t="s">
        <v>3</v>
      </c>
      <c r="AO3" s="10" t="s">
        <v>4</v>
      </c>
      <c r="AP3" s="10" t="s">
        <v>5</v>
      </c>
      <c r="AQ3" s="10" t="s">
        <v>6</v>
      </c>
      <c r="AR3" s="10" t="s">
        <v>7</v>
      </c>
      <c r="AS3" s="10" t="s">
        <v>8</v>
      </c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</row>
    <row r="4" spans="2:61" ht="35" customHeight="1" x14ac:dyDescent="0.15">
      <c r="C4" s="42" t="s">
        <v>9</v>
      </c>
      <c r="F4" s="28"/>
      <c r="G4" s="28"/>
      <c r="H4" s="28"/>
      <c r="AL4" s="69">
        <v>1</v>
      </c>
      <c r="AM4">
        <f>SUM(Sessions!$G3:$G6)</f>
        <v>127</v>
      </c>
      <c r="AN4" s="28">
        <v>282</v>
      </c>
      <c r="AO4" s="28">
        <v>0</v>
      </c>
      <c r="AP4">
        <v>211</v>
      </c>
      <c r="AQ4">
        <v>0</v>
      </c>
      <c r="AR4">
        <v>70</v>
      </c>
      <c r="AS4">
        <v>0</v>
      </c>
    </row>
    <row r="5" spans="2:61" ht="35" customHeight="1" x14ac:dyDescent="0.15">
      <c r="C5" s="544">
        <f>COUNT(_xlfn.UNIQUE('Session Log'!$A$3:$A1000))</f>
        <v>2</v>
      </c>
      <c r="AL5" s="69">
        <v>2</v>
      </c>
      <c r="AM5">
        <f>SUM(Sessions!$G7:$G10)</f>
        <v>122</v>
      </c>
      <c r="AN5" s="28">
        <v>282</v>
      </c>
      <c r="AO5" s="28">
        <v>1</v>
      </c>
      <c r="AP5">
        <v>211</v>
      </c>
      <c r="AQ5">
        <v>1</v>
      </c>
      <c r="AR5">
        <v>70</v>
      </c>
      <c r="AS5">
        <v>1</v>
      </c>
    </row>
    <row r="6" spans="2:61" ht="35" customHeight="1" x14ac:dyDescent="0.15">
      <c r="C6" s="545"/>
      <c r="AL6" s="69">
        <v>3</v>
      </c>
      <c r="AM6">
        <f>SUM(Sessions!$G11:$G13)</f>
        <v>140</v>
      </c>
      <c r="AN6" s="28"/>
      <c r="AO6" s="28"/>
    </row>
    <row r="7" spans="2:61" ht="35" customHeight="1" x14ac:dyDescent="0.15">
      <c r="C7" s="546"/>
      <c r="AL7" s="69">
        <v>4</v>
      </c>
      <c r="AM7">
        <f>SUM(Sessions!$G14:$G16)</f>
        <v>71</v>
      </c>
      <c r="AN7" s="28"/>
      <c r="AO7" s="28"/>
    </row>
    <row r="8" spans="2:61" ht="35" customHeight="1" x14ac:dyDescent="0.15">
      <c r="F8" s="28"/>
      <c r="AL8" s="69">
        <v>5</v>
      </c>
      <c r="AM8">
        <f>SUM(Sessions!$G17:$G19)</f>
        <v>70</v>
      </c>
      <c r="AN8" s="28"/>
      <c r="AO8" s="28"/>
    </row>
    <row r="9" spans="2:61" ht="35" customHeight="1" x14ac:dyDescent="0.15">
      <c r="AL9" s="69">
        <v>6</v>
      </c>
      <c r="AM9">
        <f>SUM(Sessions!$G20:$G22)</f>
        <v>63</v>
      </c>
      <c r="AN9" s="28"/>
      <c r="AO9" s="28"/>
    </row>
    <row r="10" spans="2:61" ht="35" customHeight="1" x14ac:dyDescent="0.15">
      <c r="B10" s="43" t="s">
        <v>10</v>
      </c>
      <c r="C10" s="44" t="s">
        <v>11</v>
      </c>
      <c r="D10" s="44" t="s">
        <v>12</v>
      </c>
      <c r="E10" s="45" t="s">
        <v>13</v>
      </c>
      <c r="AL10" s="69">
        <v>7</v>
      </c>
      <c r="AM10">
        <f>SUM(Sessions!$G23:$G25)</f>
        <v>0</v>
      </c>
      <c r="AN10" s="28"/>
      <c r="AO10" s="28"/>
    </row>
    <row r="11" spans="2:61" ht="35" customHeight="1" x14ac:dyDescent="0.15">
      <c r="B11" s="46" t="s">
        <v>14</v>
      </c>
      <c r="C11" s="36">
        <f>SUM('Session Log'!$P$3:$P1009)-50</f>
        <v>1106</v>
      </c>
      <c r="D11" s="37">
        <f>COUNTIF('Session Log'!$R$3:$R1011, "&lt;5")</f>
        <v>14</v>
      </c>
      <c r="E11" s="38">
        <f>COUNTA('Session Log'!$G$3:$G1008)-2</f>
        <v>5</v>
      </c>
      <c r="M11" s="406"/>
      <c r="N11" s="27"/>
      <c r="AL11" s="69">
        <v>8</v>
      </c>
      <c r="AM11">
        <f>SUM(Sessions!$G26:$G28)</f>
        <v>71</v>
      </c>
      <c r="AN11" s="28"/>
      <c r="AO11" s="28"/>
    </row>
    <row r="12" spans="2:61" ht="57.75" customHeight="1" x14ac:dyDescent="0.15">
      <c r="B12" s="46" t="s">
        <v>15</v>
      </c>
      <c r="C12" s="37" cm="1">
        <f t="array" ref="C12">SUM(SUMIF('Session Log'!$O$3:$O1000, "Q1", 'Session Log'!$P$3:$P1000), SUM(SUMIFS('Session Log'!$P$3:$P1000, 'Session Log'!$O$3:$O1000, {"Q2";"Q3"}, 'Session Log'!$N$3:$N1000, "-")), SUM(SUMIFS('Session Log'!$P$3:$P1000, 'Session Log'!$K$3:$K1000, {"1?";"2?"}, 'Session Log'!$O$3:$O1000, "Q4")))</f>
        <v>1156</v>
      </c>
      <c r="D12" s="37">
        <f>COUNTIF(Sessions!$H$3:$H$46, "=0")</f>
        <v>14</v>
      </c>
      <c r="E12" s="38">
        <f>COUNTA(_xlfn.UNIQUE('Session Log'!$G3:$G1007))-2</f>
        <v>6</v>
      </c>
      <c r="F12" s="410"/>
      <c r="M12" s="551"/>
      <c r="N12" s="547"/>
      <c r="AL12" s="69">
        <v>9</v>
      </c>
      <c r="AM12">
        <f>SUM(Sessions!$G29:$G31)</f>
        <v>141</v>
      </c>
      <c r="AN12" s="28"/>
      <c r="AO12" s="28"/>
    </row>
    <row r="13" spans="2:61" ht="54" customHeight="1" x14ac:dyDescent="0.15">
      <c r="B13" s="46" t="s">
        <v>16</v>
      </c>
      <c r="C13" s="36">
        <f>SUM(Sessions!$H$3:$H46)</f>
        <v>1936</v>
      </c>
      <c r="D13" s="37">
        <f>IF($D$11&lt;44, D14-D12, "0")</f>
        <v>30</v>
      </c>
      <c r="E13" s="409">
        <f>IF(E12&lt;E14, E14-E12, "0")</f>
        <v>14</v>
      </c>
      <c r="M13" s="552"/>
      <c r="N13" s="548"/>
      <c r="AL13" s="69">
        <v>10</v>
      </c>
      <c r="AM13">
        <f>SUM(Sessions!$G32:$G34)</f>
        <v>71</v>
      </c>
      <c r="AN13" s="28"/>
      <c r="AO13" s="28"/>
    </row>
    <row r="14" spans="2:61" ht="35" customHeight="1" x14ac:dyDescent="0.15">
      <c r="B14" s="47" t="s">
        <v>17</v>
      </c>
      <c r="C14" s="39">
        <v>3092</v>
      </c>
      <c r="D14" s="40">
        <v>44</v>
      </c>
      <c r="E14" s="41">
        <v>20</v>
      </c>
      <c r="AL14" s="69">
        <v>11</v>
      </c>
      <c r="AM14">
        <f>Sessions!$G35</f>
        <v>0</v>
      </c>
      <c r="AN14" s="28"/>
      <c r="AO14" s="28"/>
    </row>
    <row r="15" spans="2:61" ht="35" customHeight="1" x14ac:dyDescent="0.15">
      <c r="M15" s="27"/>
      <c r="AL15" s="69">
        <v>12</v>
      </c>
      <c r="AM15">
        <f>Sessions!$G36</f>
        <v>0</v>
      </c>
      <c r="AN15" s="28"/>
      <c r="AO15" s="28"/>
    </row>
    <row r="16" spans="2:61" ht="35" customHeight="1" x14ac:dyDescent="0.15">
      <c r="M16" s="549"/>
      <c r="AL16" s="69">
        <v>13</v>
      </c>
      <c r="AM16">
        <f>Sessions!$G37</f>
        <v>70</v>
      </c>
      <c r="AN16" s="28"/>
      <c r="AO16" s="28"/>
    </row>
    <row r="17" spans="2:41" ht="38.25" customHeight="1" x14ac:dyDescent="0.15">
      <c r="B17" s="48" t="s">
        <v>18</v>
      </c>
      <c r="C17" s="37" t="s">
        <v>19</v>
      </c>
      <c r="D17" s="37" t="s">
        <v>20</v>
      </c>
      <c r="M17" s="550"/>
      <c r="AL17" s="69">
        <v>14</v>
      </c>
      <c r="AM17">
        <f>Sessions!$G38</f>
        <v>0</v>
      </c>
      <c r="AN17" s="28"/>
      <c r="AO17" s="28"/>
    </row>
    <row r="18" spans="2:41" ht="35" customHeight="1" x14ac:dyDescent="0.15">
      <c r="B18" s="49" t="s">
        <v>21</v>
      </c>
      <c r="C18" s="232">
        <f>AVERAGE('Session Log'!$E$3:$E1009)</f>
        <v>6.3230994152047052E-3</v>
      </c>
      <c r="D18" s="233">
        <f>SUM('Session Log'!$E$3:$E1009)/$E$11</f>
        <v>2.402777777777788E-2</v>
      </c>
      <c r="AL18" s="69">
        <v>15</v>
      </c>
      <c r="AM18">
        <f>Sessions!$G39</f>
        <v>0</v>
      </c>
      <c r="AN18" s="28"/>
      <c r="AO18" s="28"/>
    </row>
    <row r="19" spans="2:41" ht="35" customHeight="1" x14ac:dyDescent="0.15">
      <c r="B19" s="314"/>
      <c r="C19" s="399"/>
      <c r="D19" s="400"/>
      <c r="U19" s="28"/>
      <c r="AL19" s="69">
        <v>16</v>
      </c>
      <c r="AM19">
        <f>Sessions!$G40</f>
        <v>0</v>
      </c>
      <c r="AN19" s="28"/>
      <c r="AO19" s="28"/>
    </row>
    <row r="20" spans="2:41" ht="35" customHeight="1" x14ac:dyDescent="0.15">
      <c r="AL20" s="69">
        <v>17</v>
      </c>
      <c r="AM20">
        <f>Sessions!$G41</f>
        <v>70</v>
      </c>
      <c r="AN20" s="28"/>
      <c r="AO20" s="28"/>
    </row>
    <row r="21" spans="2:41" ht="35" customHeight="1" x14ac:dyDescent="0.15">
      <c r="C21" s="35"/>
      <c r="D21" s="402"/>
      <c r="AL21" s="69">
        <v>18</v>
      </c>
      <c r="AM21">
        <f>Sessions!$G42</f>
        <v>0</v>
      </c>
      <c r="AN21" s="28"/>
      <c r="AO21" s="28"/>
    </row>
    <row r="22" spans="2:41" ht="35" customHeight="1" x14ac:dyDescent="0.15">
      <c r="D22" s="402"/>
      <c r="AL22" s="69">
        <v>19</v>
      </c>
      <c r="AM22">
        <f>Sessions!$G43</f>
        <v>0</v>
      </c>
      <c r="AN22" s="28"/>
      <c r="AO22" s="28"/>
    </row>
    <row r="23" spans="2:41" ht="35" customHeight="1" x14ac:dyDescent="0.15">
      <c r="D23" s="402"/>
      <c r="AL23" s="69">
        <v>20</v>
      </c>
      <c r="AM23">
        <f>Sessions!$G44</f>
        <v>70</v>
      </c>
      <c r="AN23" s="28"/>
      <c r="AO23" s="28"/>
    </row>
    <row r="24" spans="2:41" ht="35" customHeight="1" x14ac:dyDescent="0.15">
      <c r="D24" s="402"/>
      <c r="AL24" s="69">
        <v>21</v>
      </c>
      <c r="AM24">
        <f>Sessions!$G45</f>
        <v>70</v>
      </c>
      <c r="AN24" s="28"/>
      <c r="AO24" s="28"/>
    </row>
    <row r="25" spans="2:41" ht="35" customHeight="1" x14ac:dyDescent="0.15">
      <c r="D25" s="402"/>
      <c r="AL25" s="69">
        <v>22</v>
      </c>
      <c r="AM25">
        <f>Sessions!$G46</f>
        <v>0</v>
      </c>
      <c r="AN25" s="28"/>
      <c r="AO25" s="28"/>
    </row>
    <row r="26" spans="2:41" ht="35" customHeight="1" x14ac:dyDescent="0.15">
      <c r="D26" s="402"/>
      <c r="AM26" s="28"/>
      <c r="AN26" s="28"/>
    </row>
    <row r="27" spans="2:41" ht="35" customHeight="1" x14ac:dyDescent="0.15">
      <c r="D27" s="402"/>
      <c r="AM27" s="28"/>
      <c r="AN27" s="28"/>
    </row>
    <row r="28" spans="2:41" ht="35" customHeight="1" x14ac:dyDescent="0.15">
      <c r="D28" s="402"/>
      <c r="AM28" s="28"/>
      <c r="AN28" s="28"/>
    </row>
    <row r="29" spans="2:41" ht="35" customHeight="1" x14ac:dyDescent="0.15">
      <c r="D29" s="402"/>
      <c r="AM29" s="28"/>
      <c r="AN29" s="28"/>
    </row>
    <row r="30" spans="2:41" ht="35" customHeight="1" x14ac:dyDescent="0.15">
      <c r="D30" s="402"/>
      <c r="AM30" s="28"/>
      <c r="AN30" s="28"/>
    </row>
    <row r="31" spans="2:41" ht="35" customHeight="1" x14ac:dyDescent="0.15">
      <c r="AM31" s="28"/>
      <c r="AN31" s="28"/>
    </row>
    <row r="32" spans="2:41" ht="35" customHeight="1" x14ac:dyDescent="0.15">
      <c r="S32" s="55" t="s">
        <v>22</v>
      </c>
      <c r="T32" s="55" t="s">
        <v>23</v>
      </c>
      <c r="U32" s="55" t="s">
        <v>24</v>
      </c>
      <c r="V32" s="56" t="s">
        <v>25</v>
      </c>
      <c r="W32" s="57" t="s">
        <v>26</v>
      </c>
      <c r="X32" s="58" t="s">
        <v>27</v>
      </c>
      <c r="Y32" s="59" t="s">
        <v>28</v>
      </c>
      <c r="Z32" s="60" t="s">
        <v>29</v>
      </c>
      <c r="AA32" s="61" t="s">
        <v>30</v>
      </c>
      <c r="AB32" s="62" t="s">
        <v>421</v>
      </c>
      <c r="AC32" s="63" t="s">
        <v>425</v>
      </c>
      <c r="AD32" s="64" t="s">
        <v>31</v>
      </c>
      <c r="AE32" s="55" t="s">
        <v>32</v>
      </c>
      <c r="AI32" s="69"/>
      <c r="AJ32" s="28"/>
      <c r="AK32" s="28"/>
      <c r="AL32"/>
    </row>
    <row r="33" spans="6:40" ht="35" customHeight="1" x14ac:dyDescent="0.15">
      <c r="S33" s="51">
        <v>44894</v>
      </c>
      <c r="T33" s="54">
        <v>5</v>
      </c>
      <c r="U33" s="54">
        <v>3</v>
      </c>
      <c r="V33" s="50">
        <v>1</v>
      </c>
      <c r="W33" s="50">
        <v>1</v>
      </c>
      <c r="X33" s="50">
        <v>1</v>
      </c>
      <c r="Y33" s="50">
        <v>1</v>
      </c>
      <c r="Z33" s="50">
        <v>1</v>
      </c>
      <c r="AA33" s="50">
        <v>0</v>
      </c>
      <c r="AB33" s="50">
        <v>1</v>
      </c>
      <c r="AC33" s="50">
        <v>0</v>
      </c>
      <c r="AD33" s="50">
        <v>2</v>
      </c>
      <c r="AE33" s="52">
        <f>SUM(V33:AD33)</f>
        <v>8</v>
      </c>
      <c r="AI33" s="69"/>
      <c r="AJ33" s="28"/>
      <c r="AK33" s="28"/>
      <c r="AL33"/>
    </row>
    <row r="34" spans="6:40" ht="35" customHeight="1" x14ac:dyDescent="0.15">
      <c r="S34" s="51">
        <v>44895</v>
      </c>
      <c r="T34" s="54">
        <v>14</v>
      </c>
      <c r="U34" s="54">
        <v>11</v>
      </c>
      <c r="V34" s="50">
        <v>2</v>
      </c>
      <c r="W34" s="50">
        <v>2</v>
      </c>
      <c r="X34" s="50">
        <v>0</v>
      </c>
      <c r="Y34" s="50">
        <v>1</v>
      </c>
      <c r="Z34" s="50">
        <v>1</v>
      </c>
      <c r="AA34" s="50">
        <v>2</v>
      </c>
      <c r="AB34" s="50">
        <v>2</v>
      </c>
      <c r="AC34" s="50">
        <v>1</v>
      </c>
      <c r="AD34" s="50">
        <v>1</v>
      </c>
      <c r="AE34" s="52">
        <f>SUM(V34:AD34)</f>
        <v>12</v>
      </c>
      <c r="AI34" s="69"/>
      <c r="AJ34" s="28"/>
      <c r="AK34" s="28"/>
      <c r="AL34"/>
    </row>
    <row r="35" spans="6:40" ht="42" customHeight="1" x14ac:dyDescent="0.15">
      <c r="F35" s="10"/>
      <c r="S35" s="51" t="s">
        <v>10</v>
      </c>
      <c r="T35" s="53">
        <f>SUBTOTAL(109,Table3[Sessions Attempted])</f>
        <v>19</v>
      </c>
      <c r="U35" s="52">
        <f t="shared" ref="U35:AD35" si="0">SUBTOTAL(109,U33:U34)</f>
        <v>14</v>
      </c>
      <c r="V35" s="52">
        <f t="shared" si="0"/>
        <v>3</v>
      </c>
      <c r="W35" s="52">
        <f t="shared" si="0"/>
        <v>3</v>
      </c>
      <c r="X35" s="52">
        <f t="shared" si="0"/>
        <v>1</v>
      </c>
      <c r="Y35" s="52">
        <f t="shared" si="0"/>
        <v>2</v>
      </c>
      <c r="Z35" s="52">
        <f t="shared" si="0"/>
        <v>2</v>
      </c>
      <c r="AA35" s="52">
        <f t="shared" si="0"/>
        <v>2</v>
      </c>
      <c r="AB35" s="52">
        <f t="shared" si="0"/>
        <v>3</v>
      </c>
      <c r="AC35" s="52">
        <f t="shared" si="0"/>
        <v>1</v>
      </c>
      <c r="AD35" s="52">
        <f t="shared" si="0"/>
        <v>3</v>
      </c>
      <c r="AE35" s="52">
        <f>SUBTOTAL(109,Table3[Issues Per Day])</f>
        <v>20</v>
      </c>
      <c r="AI35" s="69"/>
      <c r="AJ35" s="28"/>
      <c r="AK35" s="28"/>
      <c r="AL35"/>
    </row>
    <row r="36" spans="6:40" ht="35" customHeight="1" x14ac:dyDescent="0.15">
      <c r="F36" s="65"/>
      <c r="AM36" s="28"/>
      <c r="AN36" s="28"/>
    </row>
    <row r="37" spans="6:40" ht="35" customHeight="1" x14ac:dyDescent="0.15">
      <c r="F37" s="65"/>
      <c r="AI37" s="52"/>
      <c r="AJ37" s="52"/>
      <c r="AM37" s="28"/>
      <c r="AN37" s="28"/>
    </row>
    <row r="38" spans="6:40" ht="35" customHeight="1" x14ac:dyDescent="0.15">
      <c r="F38" s="65"/>
      <c r="AI38" s="54"/>
      <c r="AJ38" s="53"/>
      <c r="AM38" s="28"/>
      <c r="AN38" s="28"/>
    </row>
    <row r="39" spans="6:40" ht="35" customHeight="1" x14ac:dyDescent="0.15">
      <c r="F39" s="65"/>
      <c r="AI39" s="54"/>
      <c r="AJ39" s="53"/>
      <c r="AM39" s="28"/>
      <c r="AN39" s="28"/>
    </row>
    <row r="40" spans="6:40" ht="35" customHeight="1" x14ac:dyDescent="0.15">
      <c r="F40" s="65"/>
      <c r="H40" s="10"/>
      <c r="I40" s="10"/>
      <c r="J40" s="10"/>
      <c r="K40" s="10"/>
      <c r="L40" s="33"/>
      <c r="M40" s="33"/>
      <c r="N40" s="10"/>
      <c r="O40" s="10"/>
      <c r="P40" s="10"/>
      <c r="Q40" s="66"/>
      <c r="R40" s="10"/>
      <c r="AI40" s="54"/>
      <c r="AJ40" s="53"/>
      <c r="AM40" s="28"/>
      <c r="AN40" s="28"/>
    </row>
    <row r="41" spans="6:40" ht="35" customHeight="1" x14ac:dyDescent="0.15">
      <c r="F41" s="65"/>
      <c r="I41" s="28"/>
      <c r="J41" s="28"/>
      <c r="K41" s="28"/>
      <c r="L41" s="67"/>
      <c r="M41" s="67"/>
      <c r="N41" s="28"/>
      <c r="O41" s="28"/>
      <c r="P41" s="28"/>
      <c r="Q41" s="67"/>
      <c r="R41" s="67"/>
      <c r="AI41" s="54"/>
      <c r="AJ41" s="53"/>
      <c r="AM41" s="28"/>
      <c r="AN41" s="28"/>
    </row>
    <row r="42" spans="6:40" ht="35" customHeight="1" x14ac:dyDescent="0.15">
      <c r="F42" s="65"/>
      <c r="I42" s="28"/>
      <c r="J42" s="28"/>
      <c r="K42" s="28"/>
      <c r="L42" s="67"/>
      <c r="M42" s="67"/>
      <c r="N42" s="28"/>
      <c r="O42" s="68"/>
      <c r="P42" s="28"/>
      <c r="Q42" s="67"/>
      <c r="R42" s="67"/>
      <c r="AI42" s="54"/>
      <c r="AJ42" s="53"/>
      <c r="AM42" s="28"/>
      <c r="AN42" s="28"/>
    </row>
    <row r="43" spans="6:40" ht="35" customHeight="1" x14ac:dyDescent="0.15">
      <c r="F43" s="65"/>
      <c r="I43" s="28"/>
      <c r="J43" s="28"/>
      <c r="K43" s="28"/>
      <c r="L43" s="67"/>
      <c r="M43" s="67"/>
      <c r="N43" s="28"/>
      <c r="O43" s="68"/>
      <c r="P43" s="28"/>
      <c r="Q43" s="67"/>
      <c r="R43" s="67"/>
      <c r="AI43" s="54"/>
      <c r="AJ43" s="53"/>
      <c r="AM43" s="28"/>
      <c r="AN43" s="28"/>
    </row>
    <row r="44" spans="6:40" ht="35" customHeight="1" x14ac:dyDescent="0.15">
      <c r="F44" s="65"/>
      <c r="I44" s="28"/>
      <c r="J44" s="28"/>
      <c r="K44" s="28"/>
      <c r="L44" s="67"/>
      <c r="M44" s="67"/>
      <c r="N44" s="28"/>
      <c r="O44" s="33"/>
      <c r="P44" s="28"/>
      <c r="Q44" s="67"/>
      <c r="R44" s="67"/>
      <c r="AI44" s="54"/>
      <c r="AJ44" s="53"/>
      <c r="AM44" s="28"/>
      <c r="AN44" s="28"/>
    </row>
    <row r="45" spans="6:40" ht="35" customHeight="1" x14ac:dyDescent="0.15">
      <c r="F45" s="65"/>
      <c r="I45" s="28"/>
      <c r="J45" s="28"/>
      <c r="K45" s="28"/>
      <c r="L45" s="67"/>
      <c r="M45" s="67"/>
      <c r="N45" s="28"/>
      <c r="O45" s="33"/>
      <c r="P45" s="28"/>
      <c r="Q45" s="67"/>
      <c r="R45" s="67"/>
      <c r="AI45" s="54"/>
      <c r="AJ45" s="53"/>
      <c r="AM45" s="28"/>
      <c r="AN45" s="28"/>
    </row>
    <row r="46" spans="6:40" ht="35" customHeight="1" x14ac:dyDescent="0.15">
      <c r="F46" s="65"/>
      <c r="I46" s="28"/>
      <c r="J46" s="28"/>
      <c r="K46" s="28"/>
      <c r="L46" s="67"/>
      <c r="M46" s="67"/>
      <c r="N46" s="28"/>
      <c r="O46" s="28"/>
      <c r="P46" s="28"/>
      <c r="Q46" s="67"/>
      <c r="R46" s="67"/>
      <c r="AI46" s="54"/>
      <c r="AJ46" s="53"/>
      <c r="AM46" s="28"/>
      <c r="AN46" s="28"/>
    </row>
    <row r="47" spans="6:40" ht="35" customHeight="1" x14ac:dyDescent="0.15">
      <c r="F47" s="65"/>
      <c r="I47" s="28"/>
      <c r="J47" s="28"/>
      <c r="K47" s="28"/>
      <c r="L47" s="67"/>
      <c r="M47" s="67"/>
      <c r="N47" s="28"/>
      <c r="O47" s="33"/>
      <c r="P47" s="28"/>
      <c r="Q47" s="67"/>
      <c r="R47" s="67"/>
      <c r="AI47" s="54"/>
      <c r="AJ47" s="53"/>
      <c r="AM47" s="28"/>
      <c r="AN47" s="28"/>
    </row>
    <row r="48" spans="6:40" ht="35" customHeight="1" x14ac:dyDescent="0.15">
      <c r="F48" s="65"/>
      <c r="I48" s="28"/>
      <c r="J48" s="28"/>
      <c r="K48" s="28"/>
      <c r="L48" s="67"/>
      <c r="M48" s="67"/>
      <c r="N48" s="28"/>
      <c r="O48" s="33"/>
      <c r="P48" s="28"/>
      <c r="Q48" s="67"/>
      <c r="R48" s="67"/>
      <c r="AI48" s="54"/>
      <c r="AJ48" s="53"/>
      <c r="AM48" s="28"/>
      <c r="AN48" s="28"/>
    </row>
    <row r="49" spans="2:40" ht="35" customHeight="1" x14ac:dyDescent="0.15">
      <c r="F49" s="65"/>
      <c r="I49" s="28"/>
      <c r="J49" s="28"/>
      <c r="K49" s="28"/>
      <c r="L49" s="67"/>
      <c r="M49" s="67"/>
      <c r="N49" s="28"/>
      <c r="O49" s="33"/>
      <c r="P49" s="28"/>
      <c r="Q49" s="67"/>
      <c r="R49" s="67"/>
      <c r="AI49" s="54"/>
      <c r="AJ49" s="53"/>
      <c r="AM49" s="28"/>
      <c r="AN49" s="28"/>
    </row>
    <row r="50" spans="2:40" ht="35" customHeight="1" x14ac:dyDescent="0.15">
      <c r="F50" s="65"/>
      <c r="I50" s="28"/>
      <c r="J50" s="28"/>
      <c r="K50" s="28"/>
      <c r="L50" s="67"/>
      <c r="M50" s="67"/>
      <c r="N50" s="28"/>
      <c r="O50" s="33"/>
      <c r="P50" s="28"/>
      <c r="Q50" s="67"/>
      <c r="R50" s="67"/>
      <c r="AI50" s="54"/>
      <c r="AJ50" s="53"/>
      <c r="AM50" s="28"/>
      <c r="AN50" s="28"/>
    </row>
    <row r="51" spans="2:40" ht="35" customHeight="1" x14ac:dyDescent="0.15">
      <c r="F51" s="65"/>
      <c r="I51" s="28"/>
      <c r="J51" s="28"/>
      <c r="K51" s="28"/>
      <c r="L51" s="67"/>
      <c r="M51" s="67"/>
      <c r="N51" s="28"/>
      <c r="O51" s="28"/>
      <c r="P51" s="28"/>
      <c r="Q51" s="67"/>
      <c r="R51" s="67"/>
      <c r="AM51" s="28"/>
      <c r="AN51" s="28"/>
    </row>
    <row r="52" spans="2:40" ht="35" customHeight="1" x14ac:dyDescent="0.15">
      <c r="F52" s="65"/>
      <c r="I52" s="28"/>
      <c r="J52" s="28"/>
      <c r="K52" s="28"/>
      <c r="L52" s="67"/>
      <c r="M52" s="67"/>
      <c r="N52" s="28"/>
      <c r="O52" s="28"/>
      <c r="P52" s="28"/>
      <c r="Q52" s="67"/>
      <c r="R52" s="67"/>
      <c r="AM52" s="28"/>
      <c r="AN52" s="28"/>
    </row>
    <row r="53" spans="2:40" ht="35" customHeight="1" x14ac:dyDescent="0.15">
      <c r="F53" s="65"/>
      <c r="I53" s="28"/>
      <c r="J53" s="28"/>
      <c r="K53" s="28"/>
      <c r="L53" s="67"/>
      <c r="M53" s="67"/>
      <c r="N53" s="28"/>
      <c r="O53" s="28"/>
      <c r="P53" s="28"/>
      <c r="Q53" s="67"/>
      <c r="R53" s="67"/>
      <c r="AM53" s="28"/>
      <c r="AN53" s="28"/>
    </row>
    <row r="54" spans="2:40" ht="35" customHeight="1" x14ac:dyDescent="0.15">
      <c r="F54" s="65"/>
      <c r="G54" s="10" t="s">
        <v>33</v>
      </c>
      <c r="H54" s="10" t="s">
        <v>34</v>
      </c>
      <c r="I54" s="28"/>
      <c r="J54" s="28"/>
      <c r="K54" s="28"/>
      <c r="L54" s="67"/>
      <c r="M54" s="67"/>
      <c r="N54" s="28"/>
      <c r="O54" s="33"/>
      <c r="P54" s="28"/>
      <c r="Q54" s="67"/>
      <c r="R54" s="67"/>
      <c r="AM54" s="28"/>
      <c r="AN54" s="28"/>
    </row>
    <row r="55" spans="2:40" ht="35" customHeight="1" x14ac:dyDescent="0.15">
      <c r="F55" s="65"/>
      <c r="G55" s="405" t="s">
        <v>35</v>
      </c>
      <c r="H55" s="10">
        <v>282</v>
      </c>
      <c r="I55" s="28"/>
      <c r="J55" s="28"/>
      <c r="K55" s="28"/>
      <c r="L55" s="67"/>
      <c r="M55" s="67"/>
      <c r="N55" s="28"/>
      <c r="O55" s="33"/>
      <c r="P55" s="28"/>
      <c r="Q55" s="67"/>
      <c r="R55" s="67"/>
      <c r="AM55" s="28"/>
      <c r="AN55" s="28"/>
    </row>
    <row r="56" spans="2:40" ht="35" customHeight="1" x14ac:dyDescent="0.15">
      <c r="F56" s="65"/>
      <c r="G56" s="405" t="s">
        <v>36</v>
      </c>
      <c r="H56" s="10">
        <v>211</v>
      </c>
      <c r="I56" s="28"/>
      <c r="J56" s="28"/>
      <c r="K56" s="28"/>
      <c r="L56" s="67"/>
      <c r="M56" s="67"/>
      <c r="N56" s="28"/>
      <c r="O56" s="33"/>
      <c r="P56" s="28"/>
      <c r="Q56" s="67"/>
      <c r="R56" s="67"/>
      <c r="AM56" s="28"/>
      <c r="AN56" s="28"/>
    </row>
    <row r="57" spans="2:40" ht="35" customHeight="1" x14ac:dyDescent="0.15">
      <c r="F57" s="65"/>
      <c r="G57" s="405" t="s">
        <v>37</v>
      </c>
      <c r="H57" s="10">
        <v>70</v>
      </c>
      <c r="I57" s="28"/>
      <c r="J57" s="28"/>
      <c r="K57" s="28"/>
      <c r="L57" s="67"/>
      <c r="M57" s="67"/>
      <c r="N57" s="28"/>
      <c r="O57" s="28"/>
      <c r="P57" s="28"/>
      <c r="Q57" s="67"/>
      <c r="R57" s="67"/>
      <c r="AM57" s="28"/>
      <c r="AN57" s="28"/>
    </row>
    <row r="58" spans="2:40" ht="35" customHeight="1" x14ac:dyDescent="0.15">
      <c r="B58" s="28"/>
      <c r="C58" s="28"/>
      <c r="D58" s="28"/>
      <c r="I58" s="28"/>
      <c r="J58" s="28"/>
      <c r="K58" s="28"/>
      <c r="L58" s="67"/>
      <c r="M58" s="67"/>
      <c r="N58" s="28"/>
      <c r="O58" s="28"/>
      <c r="P58" s="28"/>
      <c r="Q58" s="67"/>
      <c r="R58" s="67"/>
      <c r="AM58" s="28"/>
      <c r="AN58" s="28"/>
    </row>
    <row r="59" spans="2:40" ht="35" customHeight="1" x14ac:dyDescent="0.15">
      <c r="I59" s="28"/>
      <c r="J59" s="28"/>
      <c r="K59" s="28"/>
      <c r="L59" s="67"/>
      <c r="M59" s="67"/>
      <c r="N59" s="28"/>
      <c r="O59" s="28"/>
      <c r="P59" s="28"/>
      <c r="Q59" s="67"/>
      <c r="R59" s="67"/>
      <c r="AM59" s="28"/>
      <c r="AN59" s="28"/>
    </row>
    <row r="60" spans="2:40" ht="35" customHeight="1" x14ac:dyDescent="0.15">
      <c r="I60" s="28"/>
      <c r="J60" s="28"/>
      <c r="K60" s="28"/>
      <c r="L60" s="67"/>
      <c r="M60" s="67"/>
      <c r="N60" s="28"/>
      <c r="O60" s="33"/>
      <c r="P60" s="28"/>
      <c r="Q60" s="67"/>
      <c r="R60" s="67"/>
      <c r="AM60" s="28"/>
      <c r="AN60" s="28"/>
    </row>
    <row r="61" spans="2:40" ht="35" customHeight="1" x14ac:dyDescent="0.15">
      <c r="I61" s="28"/>
      <c r="J61" s="28"/>
      <c r="K61" s="28"/>
      <c r="L61" s="67"/>
      <c r="M61" s="67"/>
      <c r="N61" s="28"/>
      <c r="O61" s="33"/>
      <c r="P61" s="28"/>
      <c r="Q61" s="67"/>
      <c r="R61" s="67"/>
      <c r="AM61" s="28"/>
      <c r="AN61" s="28"/>
    </row>
    <row r="62" spans="2:40" ht="35" customHeight="1" x14ac:dyDescent="0.15">
      <c r="I62" s="28"/>
      <c r="J62" s="28"/>
      <c r="K62" s="28"/>
      <c r="L62" s="67"/>
      <c r="M62" s="67"/>
      <c r="N62" s="28"/>
      <c r="O62" s="33"/>
      <c r="P62" s="28"/>
      <c r="Q62" s="67"/>
      <c r="R62" s="67"/>
      <c r="AM62" s="28"/>
      <c r="AN62" s="28"/>
    </row>
    <row r="63" spans="2:40" ht="35" customHeight="1" x14ac:dyDescent="0.15">
      <c r="AM63" s="28"/>
      <c r="AN63" s="28"/>
    </row>
    <row r="64" spans="2:40" ht="35" customHeight="1" x14ac:dyDescent="0.15">
      <c r="AM64" s="28"/>
      <c r="AN64" s="28"/>
    </row>
    <row r="65" spans="39:40" ht="35" customHeight="1" x14ac:dyDescent="0.15">
      <c r="AM65" s="28"/>
      <c r="AN65" s="28"/>
    </row>
    <row r="66" spans="39:40" ht="35" customHeight="1" x14ac:dyDescent="0.15">
      <c r="AM66" s="28"/>
      <c r="AN66" s="28"/>
    </row>
    <row r="67" spans="39:40" ht="35" customHeight="1" x14ac:dyDescent="0.15">
      <c r="AM67" s="28"/>
      <c r="AN67" s="28"/>
    </row>
    <row r="68" spans="39:40" ht="35" customHeight="1" x14ac:dyDescent="0.15">
      <c r="AM68" s="28"/>
      <c r="AN68" s="28"/>
    </row>
    <row r="69" spans="39:40" ht="35" customHeight="1" x14ac:dyDescent="0.15">
      <c r="AM69" s="28"/>
      <c r="AN69" s="28"/>
    </row>
    <row r="70" spans="39:40" ht="35" customHeight="1" x14ac:dyDescent="0.15">
      <c r="AM70" s="28"/>
      <c r="AN70" s="28"/>
    </row>
  </sheetData>
  <mergeCells count="5">
    <mergeCell ref="AM1:AN1"/>
    <mergeCell ref="C5:C7"/>
    <mergeCell ref="N12:N13"/>
    <mergeCell ref="M16:M17"/>
    <mergeCell ref="M12:M13"/>
  </mergeCells>
  <phoneticPr fontId="14" type="noConversion"/>
  <dataValidations count="1">
    <dataValidation type="list" allowBlank="1" showInputMessage="1" showErrorMessage="1" sqref="O47:O50 O54:O56 O60:O62 L40:M40 O44:O45" xr:uid="{F4ED51EE-2217-3547-8FB4-AFAD4D4C312D}">
      <formula1>"Quiet,Music (mid volume),Appliance - Vent,Office Babble,TV (mid volume)"</formula1>
    </dataValidation>
  </dataValidations>
  <pageMargins left="0.7" right="0.7" top="0.75" bottom="0.75" header="0.3" footer="0.3"/>
  <pageSetup orientation="portrait" horizontalDpi="0" verticalDpi="0"/>
  <drawing r:id="rId1"/>
  <tableParts count="5">
    <tablePart r:id="rId2"/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947A2-758D-4D96-8CFF-C7C58C88782C}">
  <dimension ref="A1:AJ160"/>
  <sheetViews>
    <sheetView showGridLines="0" workbookViewId="0">
      <pane xSplit="2" ySplit="2" topLeftCell="C3" activePane="bottomRight" state="frozen"/>
      <selection pane="topRight"/>
      <selection pane="bottomLeft"/>
      <selection pane="bottomRight" activeCell="I43" sqref="I43"/>
    </sheetView>
  </sheetViews>
  <sheetFormatPr baseColWidth="10" defaultColWidth="16.33203125" defaultRowHeight="38" customHeight="1" x14ac:dyDescent="0.15"/>
  <cols>
    <col min="1" max="1" width="11.5" style="1" customWidth="1"/>
    <col min="2" max="4" width="18.83203125" style="1" customWidth="1"/>
    <col min="5" max="5" width="17.5" style="1" customWidth="1"/>
    <col min="6" max="6" width="11.1640625" style="1" customWidth="1"/>
    <col min="7" max="8" width="18.83203125" style="1" customWidth="1"/>
    <col min="9" max="9" width="21.33203125" style="1" customWidth="1"/>
    <col min="10" max="10" width="16.33203125" style="1" customWidth="1"/>
    <col min="11" max="12" width="12.5" style="1" bestFit="1" customWidth="1"/>
    <col min="13" max="13" width="13.5" style="1" bestFit="1" customWidth="1"/>
    <col min="14" max="15" width="2.1640625" style="1" bestFit="1" customWidth="1"/>
    <col min="16" max="16" width="2.1640625" style="1" customWidth="1"/>
    <col min="17" max="21" width="2.1640625" style="1" bestFit="1" customWidth="1"/>
    <col min="22" max="34" width="3.1640625" style="1" bestFit="1" customWidth="1"/>
    <col min="35" max="35" width="6.1640625" style="1" bestFit="1" customWidth="1"/>
    <col min="36" max="36" width="10" style="1" bestFit="1" customWidth="1"/>
    <col min="37" max="16384" width="16.33203125" style="1"/>
  </cols>
  <sheetData>
    <row r="1" spans="1:36" ht="38" customHeight="1" x14ac:dyDescent="0.15">
      <c r="A1" s="8"/>
      <c r="B1" s="8"/>
      <c r="C1" s="8"/>
      <c r="D1" s="8"/>
      <c r="E1" s="8"/>
      <c r="F1" s="8"/>
      <c r="G1" s="8"/>
      <c r="H1" s="8"/>
      <c r="I1" s="8"/>
    </row>
    <row r="2" spans="1:36" ht="38" customHeight="1" x14ac:dyDescent="0.15">
      <c r="A2" s="2" t="s">
        <v>1</v>
      </c>
      <c r="B2" s="3" t="s">
        <v>38</v>
      </c>
      <c r="C2" s="3" t="s">
        <v>39</v>
      </c>
      <c r="D2" s="3" t="s">
        <v>28</v>
      </c>
      <c r="E2" s="3" t="s">
        <v>40</v>
      </c>
      <c r="F2" s="3" t="s">
        <v>41</v>
      </c>
      <c r="G2" s="3" t="s">
        <v>42</v>
      </c>
      <c r="H2" s="3" t="s">
        <v>43</v>
      </c>
      <c r="I2" s="3" t="s">
        <v>44</v>
      </c>
      <c r="L2" s="4"/>
      <c r="M2" s="4"/>
      <c r="N2" s="4"/>
    </row>
    <row r="3" spans="1:36" ht="38" customHeight="1" x14ac:dyDescent="0.15">
      <c r="A3" s="559">
        <v>1</v>
      </c>
      <c r="B3" s="5" t="s">
        <v>45</v>
      </c>
      <c r="C3" s="29" t="s">
        <v>46</v>
      </c>
      <c r="D3" s="30" t="s">
        <v>47</v>
      </c>
      <c r="E3" s="30" t="s">
        <v>48</v>
      </c>
      <c r="F3" s="31" t="s">
        <v>49</v>
      </c>
      <c r="G3" s="32">
        <f>SUMIF('Session Log'!$K$3:$K1007, $B3, 'Session Log'!$P$3:$P1007)</f>
        <v>0</v>
      </c>
      <c r="H3" s="9">
        <f>((IFERROR(_xlfn.AGGREGATE(15, 6, 1/('Session Log'!$K$3:$K$1007='Sessions (2)'!$B3) * 'Session Log'!$R$3:$R1007, 1), "70")))+0</f>
        <v>70</v>
      </c>
      <c r="I3" s="556">
        <f>SUM(H3:H6)</f>
        <v>155</v>
      </c>
      <c r="J3" s="7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38" customHeight="1" x14ac:dyDescent="0.15">
      <c r="A4" s="554"/>
      <c r="B4" s="239" t="s">
        <v>50</v>
      </c>
      <c r="C4" s="6" t="s">
        <v>46</v>
      </c>
      <c r="D4" s="33" t="s">
        <v>47</v>
      </c>
      <c r="E4" s="33" t="s">
        <v>48</v>
      </c>
      <c r="F4" s="31" t="s">
        <v>51</v>
      </c>
      <c r="G4" s="32">
        <f>SUMIF('Session Log'!$K$3:$K1009, $B4, 'Session Log'!$P$3:$P1009)</f>
        <v>71</v>
      </c>
      <c r="H4" s="9" cm="1">
        <f t="array" ref="H4">((IFERROR(_xlfn.AGGREGATE(15, 6, 1/('Session Log'!$K$3:$K$1007='Sessions (2)'!$B4) * 'Session Log'!$R$3:$R1009, 1), "71")))+0</f>
        <v>0</v>
      </c>
      <c r="I4" s="557"/>
      <c r="J4" s="7"/>
      <c r="K4" s="4"/>
      <c r="L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</row>
    <row r="5" spans="1:36" ht="38" customHeight="1" x14ac:dyDescent="0.15">
      <c r="A5" s="554"/>
      <c r="B5" s="239" t="s">
        <v>52</v>
      </c>
      <c r="C5" s="6" t="s">
        <v>46</v>
      </c>
      <c r="D5" s="33" t="s">
        <v>47</v>
      </c>
      <c r="E5" s="33" t="s">
        <v>48</v>
      </c>
      <c r="F5" s="31" t="s">
        <v>53</v>
      </c>
      <c r="G5" s="32">
        <f>SUMIF('Session Log'!$K$3:$K1010, $B5, 'Session Log'!$P$3:$P1010)</f>
        <v>0</v>
      </c>
      <c r="H5" s="9">
        <f>((IFERROR(_xlfn.AGGREGATE(15, 6, 1/('Session Log'!$K$3:$K$1007='Sessions (2)'!$B5) * 'Session Log'!$R$3:$R1010, 1), "70")))+0</f>
        <v>70</v>
      </c>
      <c r="I5" s="557"/>
      <c r="J5" s="7"/>
      <c r="K5" s="4"/>
      <c r="L5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</row>
    <row r="6" spans="1:36" ht="38" customHeight="1" x14ac:dyDescent="0.15">
      <c r="A6" s="555"/>
      <c r="B6" s="239" t="s">
        <v>54</v>
      </c>
      <c r="C6" s="6" t="s">
        <v>46</v>
      </c>
      <c r="D6" s="33" t="s">
        <v>47</v>
      </c>
      <c r="E6" s="33" t="s">
        <v>48</v>
      </c>
      <c r="F6" s="31" t="s">
        <v>55</v>
      </c>
      <c r="G6" s="32">
        <f>SUMIF('Session Log'!$K$3:$K1011, $B6, 'Session Log'!$P$3:$P1011)</f>
        <v>56</v>
      </c>
      <c r="H6" s="9" cm="1">
        <f t="array" ref="H6">((IFERROR(_xlfn.AGGREGATE(15, 6, 1/('Session Log'!$K$3:$K$1007='Sessions (2)'!$B6) * 'Session Log'!$R$3:$R1011, 1), "71")))+0</f>
        <v>15</v>
      </c>
      <c r="I6" s="558"/>
      <c r="J6" s="7"/>
      <c r="K6" s="4"/>
      <c r="L6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</row>
    <row r="7" spans="1:36" ht="38" customHeight="1" x14ac:dyDescent="0.15">
      <c r="A7" s="553">
        <v>2</v>
      </c>
      <c r="B7" s="5" t="s">
        <v>56</v>
      </c>
      <c r="C7" s="6" t="s">
        <v>46</v>
      </c>
      <c r="D7" s="33" t="s">
        <v>57</v>
      </c>
      <c r="E7" s="33" t="s">
        <v>48</v>
      </c>
      <c r="F7" s="31" t="s">
        <v>49</v>
      </c>
      <c r="G7" s="32">
        <f>SUMIF('Session Log'!$K$3:$K1010, $B7, 'Session Log'!$P$3:$P1010)</f>
        <v>70</v>
      </c>
      <c r="H7" s="9">
        <f>((IFERROR(_xlfn.AGGREGATE(15, 6, 1/('Session Log'!$K$3:$K$1007='Sessions (2)'!$B7) * 'Session Log'!$R$3:$R1010, 1), "70")))+0</f>
        <v>0</v>
      </c>
      <c r="I7" s="556">
        <f>SUM(H7:H10)</f>
        <v>160</v>
      </c>
      <c r="J7" s="7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</row>
    <row r="8" spans="1:36" ht="38" customHeight="1" x14ac:dyDescent="0.15">
      <c r="A8" s="554"/>
      <c r="B8" s="239" t="s">
        <v>58</v>
      </c>
      <c r="C8" s="6" t="s">
        <v>46</v>
      </c>
      <c r="D8" s="33" t="s">
        <v>57</v>
      </c>
      <c r="E8" s="33" t="s">
        <v>48</v>
      </c>
      <c r="F8" s="31" t="s">
        <v>51</v>
      </c>
      <c r="G8" s="32">
        <f>SUMIF('Session Log'!$K$3:$K1012, $B8, 'Session Log'!$P$3:$P1012)</f>
        <v>0</v>
      </c>
      <c r="H8" s="9" cm="1">
        <f t="array" ref="H8">((IFERROR(_xlfn.AGGREGATE(15, 6, 1/('Session Log'!$K$3:$K$1007='Sessions (2)'!$B8) * 'Session Log'!$R$3:$R1012, 1), "71")))+0</f>
        <v>71</v>
      </c>
      <c r="I8" s="557"/>
      <c r="J8" s="7"/>
      <c r="K8" s="4"/>
      <c r="L8" s="4"/>
      <c r="M8" s="4"/>
      <c r="N8" s="4"/>
    </row>
    <row r="9" spans="1:36" ht="38" customHeight="1" x14ac:dyDescent="0.15">
      <c r="A9" s="554"/>
      <c r="B9" s="239" t="s">
        <v>59</v>
      </c>
      <c r="C9" s="6" t="s">
        <v>46</v>
      </c>
      <c r="D9" s="33" t="s">
        <v>57</v>
      </c>
      <c r="E9" s="33" t="s">
        <v>48</v>
      </c>
      <c r="F9" s="31" t="s">
        <v>53</v>
      </c>
      <c r="G9" s="32">
        <f>SUMIF('Session Log'!$K$3:$K1013, $B9, 'Session Log'!$P$3:$P1013)</f>
        <v>52</v>
      </c>
      <c r="H9" s="9">
        <f>((IFERROR(_xlfn.AGGREGATE(15, 6, 1/('Session Log'!$K$3:$K$1007='Sessions (2)'!$B9) * 'Session Log'!$R$3:$R1013, 1), "70")))+0</f>
        <v>18</v>
      </c>
      <c r="I9" s="557"/>
      <c r="J9" s="7"/>
      <c r="K9" s="4"/>
      <c r="L9" s="4"/>
      <c r="M9" s="4"/>
      <c r="N9" s="4"/>
    </row>
    <row r="10" spans="1:36" ht="38" customHeight="1" x14ac:dyDescent="0.15">
      <c r="A10" s="555"/>
      <c r="B10" s="239" t="s">
        <v>60</v>
      </c>
      <c r="C10" s="6" t="s">
        <v>46</v>
      </c>
      <c r="D10" s="33" t="s">
        <v>57</v>
      </c>
      <c r="E10" s="33" t="s">
        <v>48</v>
      </c>
      <c r="F10" s="31" t="s">
        <v>55</v>
      </c>
      <c r="G10" s="32">
        <f>SUMIF('Session Log'!$K$3:$K1014, $B10, 'Session Log'!$P$3:$P1014)</f>
        <v>0</v>
      </c>
      <c r="H10" s="9" cm="1">
        <f t="array" ref="H10">((IFERROR(_xlfn.AGGREGATE(15, 6, 1/('Session Log'!$K$3:$K$1007='Sessions (2)'!$B10) * 'Session Log'!$R$3:$R1014, 1), "71")))+0</f>
        <v>71</v>
      </c>
      <c r="I10" s="558"/>
      <c r="J10" s="7"/>
      <c r="K10" s="4"/>
      <c r="L10" s="4"/>
      <c r="M10" s="4"/>
      <c r="N10" s="4"/>
    </row>
    <row r="11" spans="1:36" ht="38" customHeight="1" x14ac:dyDescent="0.15">
      <c r="A11" s="553">
        <v>3</v>
      </c>
      <c r="B11" s="5" t="s">
        <v>61</v>
      </c>
      <c r="C11" s="6" t="s">
        <v>46</v>
      </c>
      <c r="D11" s="33" t="s">
        <v>62</v>
      </c>
      <c r="E11" s="33" t="s">
        <v>48</v>
      </c>
      <c r="F11" s="31" t="s">
        <v>49</v>
      </c>
      <c r="G11" s="32">
        <f>SUMIF('Session Log'!$K$3:$K1013, $B11, 'Session Log'!$P$3:$P1013)</f>
        <v>70</v>
      </c>
      <c r="H11" s="9">
        <f>((IFERROR(_xlfn.AGGREGATE(15, 6, 1/('Session Log'!$K$3:$K$1007='Sessions (2)'!$B11) * 'Session Log'!$R$3:$R1013, 1), "70")))+0</f>
        <v>0</v>
      </c>
      <c r="I11" s="556">
        <f>SUM(H11:H13)</f>
        <v>71</v>
      </c>
      <c r="J11" s="7"/>
      <c r="K11" s="4"/>
      <c r="L11" s="4"/>
      <c r="M11" s="4"/>
      <c r="N11" s="4"/>
    </row>
    <row r="12" spans="1:36" ht="38" customHeight="1" x14ac:dyDescent="0.15">
      <c r="A12" s="554"/>
      <c r="B12" s="239" t="s">
        <v>63</v>
      </c>
      <c r="C12" s="6" t="s">
        <v>46</v>
      </c>
      <c r="D12" s="33" t="s">
        <v>62</v>
      </c>
      <c r="E12" s="33" t="s">
        <v>48</v>
      </c>
      <c r="F12" s="31" t="s">
        <v>51</v>
      </c>
      <c r="G12" s="32">
        <f>SUMIF('Session Log'!$K$3:$K1015, $B12, 'Session Log'!$P$3:$P1015)</f>
        <v>0</v>
      </c>
      <c r="H12" s="9" cm="1">
        <f t="array" ref="H12">((IFERROR(_xlfn.AGGREGATE(15, 6, 1/('Session Log'!$K$3:$K$1007='Sessions (2)'!$B12) * 'Session Log'!$R$3:$R1015, 1), "71")))+0</f>
        <v>71</v>
      </c>
      <c r="I12" s="557"/>
      <c r="J12" s="7"/>
      <c r="K12" s="4"/>
      <c r="L12" s="4"/>
      <c r="M12" s="4"/>
      <c r="N12" s="4"/>
    </row>
    <row r="13" spans="1:36" ht="38" customHeight="1" x14ac:dyDescent="0.15">
      <c r="A13" s="555"/>
      <c r="B13" s="239" t="s">
        <v>64</v>
      </c>
      <c r="C13" s="6" t="s">
        <v>46</v>
      </c>
      <c r="D13" s="33" t="s">
        <v>62</v>
      </c>
      <c r="E13" s="33" t="s">
        <v>48</v>
      </c>
      <c r="F13" s="31" t="s">
        <v>53</v>
      </c>
      <c r="G13" s="32">
        <f>SUMIF('Session Log'!$K$3:$K1016, $B13, 'Session Log'!$P$3:$P1016)</f>
        <v>70</v>
      </c>
      <c r="H13" s="9">
        <f>((IFERROR(_xlfn.AGGREGATE(15, 6, 1/('Session Log'!$K$3:$K$1007='Sessions (2)'!$B13) * 'Session Log'!$R$3:$R1016, 1), "70")))+0</f>
        <v>0</v>
      </c>
      <c r="I13" s="558"/>
      <c r="J13" s="7"/>
      <c r="K13" s="4"/>
      <c r="L13" s="4"/>
      <c r="M13" s="4"/>
      <c r="N13" s="4"/>
    </row>
    <row r="14" spans="1:36" ht="39" customHeight="1" x14ac:dyDescent="0.15">
      <c r="A14" s="553">
        <v>4</v>
      </c>
      <c r="B14" s="5" t="s">
        <v>65</v>
      </c>
      <c r="C14" s="6" t="s">
        <v>46</v>
      </c>
      <c r="D14" s="33" t="s">
        <v>66</v>
      </c>
      <c r="E14" s="33" t="s">
        <v>48</v>
      </c>
      <c r="F14" s="31" t="s">
        <v>49</v>
      </c>
      <c r="G14" s="32">
        <f>SUMIF('Session Log'!$K$3:$K1016, $B14, 'Session Log'!$P$3:$P1016)</f>
        <v>0</v>
      </c>
      <c r="H14" s="9" cm="1">
        <f t="array" ref="H14">((IFERROR(_xlfn.AGGREGATE(15, 6, 1/('Session Log'!$K$3:$K$1007='Sessions (2)'!$B14) * 'Session Log'!$R$3:$R1016, 1), "70")))+0</f>
        <v>70</v>
      </c>
      <c r="I14" s="556">
        <f>SUM(H14:H16)</f>
        <v>140</v>
      </c>
      <c r="J14" s="7"/>
      <c r="K14" s="4"/>
      <c r="L14" s="4"/>
      <c r="M14" s="4"/>
      <c r="N14" s="4"/>
    </row>
    <row r="15" spans="1:36" ht="38" customHeight="1" x14ac:dyDescent="0.15">
      <c r="A15" s="554"/>
      <c r="B15" s="239" t="s">
        <v>67</v>
      </c>
      <c r="C15" s="6" t="s">
        <v>46</v>
      </c>
      <c r="D15" s="33" t="s">
        <v>66</v>
      </c>
      <c r="E15" s="33" t="s">
        <v>48</v>
      </c>
      <c r="F15" s="31" t="s">
        <v>51</v>
      </c>
      <c r="G15" s="32">
        <f>SUMIF('Session Log'!$K$3:$K1018, $B15, 'Session Log'!$P$3:$P1018)</f>
        <v>71</v>
      </c>
      <c r="H15" s="9" cm="1">
        <f t="array" ref="H15">((IFERROR(_xlfn.AGGREGATE(15, 6, 1/('Session Log'!$K$3:$K$1007='Sessions (2)'!$B15) * 'Session Log'!$R$3:$R1018, 1), "71")))+0</f>
        <v>0</v>
      </c>
      <c r="I15" s="557"/>
      <c r="J15" s="7"/>
      <c r="K15" s="4"/>
      <c r="L15" s="4"/>
      <c r="M15" s="4"/>
      <c r="N15" s="4"/>
    </row>
    <row r="16" spans="1:36" ht="38" customHeight="1" x14ac:dyDescent="0.15">
      <c r="A16" s="555"/>
      <c r="B16" s="239" t="s">
        <v>68</v>
      </c>
      <c r="C16" s="6" t="s">
        <v>46</v>
      </c>
      <c r="D16" s="33" t="s">
        <v>66</v>
      </c>
      <c r="E16" s="33" t="s">
        <v>48</v>
      </c>
      <c r="F16" s="31" t="s">
        <v>53</v>
      </c>
      <c r="G16" s="32">
        <f>SUMIF('Session Log'!$K$3:$K1019, $B16, 'Session Log'!$P$3:$P1019)</f>
        <v>0</v>
      </c>
      <c r="H16" s="9">
        <f>((IFERROR(_xlfn.AGGREGATE(15, 6, 1/('Session Log'!$K$3:$K$1007='Sessions (2)'!$B16) * 'Session Log'!$R$3:$R1019, 1), "70")))+0</f>
        <v>70</v>
      </c>
      <c r="I16" s="558"/>
      <c r="J16" s="7"/>
      <c r="K16" s="4"/>
      <c r="L16" s="4"/>
      <c r="M16" s="4"/>
      <c r="N16" s="4"/>
    </row>
    <row r="17" spans="1:14" ht="38" customHeight="1" x14ac:dyDescent="0.15">
      <c r="A17" s="553">
        <v>5</v>
      </c>
      <c r="B17" s="5" t="s">
        <v>69</v>
      </c>
      <c r="C17" s="6" t="s">
        <v>46</v>
      </c>
      <c r="D17" s="33" t="s">
        <v>70</v>
      </c>
      <c r="E17" s="33" t="s">
        <v>48</v>
      </c>
      <c r="F17" s="31" t="s">
        <v>49</v>
      </c>
      <c r="G17" s="32">
        <f>SUMIF('Session Log'!$K$3:$K1019, $B17, 'Session Log'!$P$3:$P1019)</f>
        <v>0</v>
      </c>
      <c r="H17" s="9">
        <f>((IFERROR(_xlfn.AGGREGATE(15, 6, 1/('Session Log'!$K$3:$K$1007='Sessions (2)'!$B17) * 'Session Log'!$R$3:$R1019, 1), "70")))+0</f>
        <v>70</v>
      </c>
      <c r="I17" s="556">
        <f>SUM(H17:H19)</f>
        <v>141</v>
      </c>
      <c r="J17" s="7"/>
      <c r="K17" s="4"/>
      <c r="L17" s="4"/>
      <c r="M17" s="4"/>
      <c r="N17" s="4"/>
    </row>
    <row r="18" spans="1:14" ht="38" customHeight="1" x14ac:dyDescent="0.15">
      <c r="A18" s="554"/>
      <c r="B18" s="238" t="s">
        <v>71</v>
      </c>
      <c r="C18" s="6" t="s">
        <v>46</v>
      </c>
      <c r="D18" s="33" t="s">
        <v>70</v>
      </c>
      <c r="E18" s="33" t="s">
        <v>48</v>
      </c>
      <c r="F18" s="31" t="s">
        <v>51</v>
      </c>
      <c r="G18" s="32">
        <f>SUMIF('Session Log'!$K$3:$K1020, $B18, 'Session Log'!$P$3:$P1020)</f>
        <v>0</v>
      </c>
      <c r="H18" s="9" cm="1">
        <f t="array" ref="H18">((IFERROR(_xlfn.AGGREGATE(15, 6, 1/('Session Log'!$K$3:$K$1007='Sessions (2)'!$B18) * 'Session Log'!$R$3:$R1020, 1), "71")))+0</f>
        <v>71</v>
      </c>
      <c r="I18" s="557"/>
      <c r="J18" s="7"/>
      <c r="K18" s="4"/>
      <c r="L18" s="4"/>
      <c r="M18" s="4"/>
      <c r="N18" s="4"/>
    </row>
    <row r="19" spans="1:14" ht="38" customHeight="1" x14ac:dyDescent="0.15">
      <c r="A19" s="555"/>
      <c r="B19" s="238" t="s">
        <v>72</v>
      </c>
      <c r="C19" s="6" t="s">
        <v>46</v>
      </c>
      <c r="D19" s="33" t="s">
        <v>70</v>
      </c>
      <c r="E19" s="33" t="s">
        <v>48</v>
      </c>
      <c r="F19" s="31" t="s">
        <v>53</v>
      </c>
      <c r="G19" s="32">
        <f>SUMIF('Session Log'!$K$3:$K1021, $B19, 'Session Log'!$P$3:$P1021)</f>
        <v>70</v>
      </c>
      <c r="H19" s="9">
        <f>((IFERROR(_xlfn.AGGREGATE(15, 6, 1/('Session Log'!$K$3:$K$1007='Sessions (2)'!$B19) * 'Session Log'!$R$3:$R1021, 1), "70")))+0</f>
        <v>0</v>
      </c>
      <c r="I19" s="558"/>
      <c r="J19" s="7"/>
      <c r="K19" s="4"/>
      <c r="L19" s="4"/>
      <c r="M19" s="4"/>
      <c r="N19" s="4"/>
    </row>
    <row r="20" spans="1:14" ht="38" customHeight="1" x14ac:dyDescent="0.15">
      <c r="A20" s="553">
        <v>6</v>
      </c>
      <c r="B20" s="5" t="s">
        <v>73</v>
      </c>
      <c r="C20" s="6" t="s">
        <v>74</v>
      </c>
      <c r="D20" s="33" t="s">
        <v>47</v>
      </c>
      <c r="E20" s="33" t="s">
        <v>48</v>
      </c>
      <c r="F20" s="31" t="s">
        <v>49</v>
      </c>
      <c r="G20" s="32">
        <f>SUMIF('Session Log'!$K$3:$K1022, $B20, 'Session Log'!$P$3:$P1022)</f>
        <v>0</v>
      </c>
      <c r="H20" s="9">
        <f>((IFERROR(_xlfn.AGGREGATE(15, 6, 1/('Session Log'!$K$3:$K$1007='Sessions (2)'!$B20) * 'Session Log'!$R$3:$R1022, 1), "70")))+0</f>
        <v>70</v>
      </c>
      <c r="I20" s="556">
        <f>SUM(H20:H22)</f>
        <v>148</v>
      </c>
      <c r="J20" s="7"/>
      <c r="K20" s="4"/>
      <c r="L20" s="4"/>
      <c r="M20" s="4"/>
      <c r="N20" s="4"/>
    </row>
    <row r="21" spans="1:14" ht="38" customHeight="1" x14ac:dyDescent="0.15">
      <c r="A21" s="554"/>
      <c r="B21" s="238" t="s">
        <v>75</v>
      </c>
      <c r="C21" s="6" t="s">
        <v>74</v>
      </c>
      <c r="D21" s="33" t="s">
        <v>47</v>
      </c>
      <c r="E21" s="33" t="s">
        <v>48</v>
      </c>
      <c r="F21" s="31" t="s">
        <v>51</v>
      </c>
      <c r="G21" s="32">
        <f>SUMIF('Session Log'!$K$3:$K1023, $B21, 'Session Log'!$P$3:$P1023)</f>
        <v>63</v>
      </c>
      <c r="H21" s="9" cm="1">
        <f t="array" ref="H21">((IFERROR(_xlfn.AGGREGATE(15, 6, 1/('Session Log'!$K$3:$K$1007='Sessions (2)'!$B21) * 'Session Log'!$R$3:$R1023, 1), "71")))+0</f>
        <v>8</v>
      </c>
      <c r="I21" s="557"/>
      <c r="J21" s="7"/>
      <c r="K21" s="4"/>
      <c r="L21" s="4"/>
      <c r="M21" s="4"/>
      <c r="N21" s="4"/>
    </row>
    <row r="22" spans="1:14" ht="38" customHeight="1" x14ac:dyDescent="0.15">
      <c r="A22" s="554"/>
      <c r="B22" s="239" t="s">
        <v>76</v>
      </c>
      <c r="C22" s="6" t="s">
        <v>74</v>
      </c>
      <c r="D22" s="33" t="s">
        <v>47</v>
      </c>
      <c r="E22" s="33" t="s">
        <v>48</v>
      </c>
      <c r="F22" s="31" t="s">
        <v>53</v>
      </c>
      <c r="G22" s="32">
        <f>SUMIF('Session Log'!$K$3:$K1024, $B22, 'Session Log'!$P$3:$P1024)</f>
        <v>0</v>
      </c>
      <c r="H22" s="9">
        <f>((IFERROR(_xlfn.AGGREGATE(15, 6, 1/('Session Log'!$K$3:$K$1007='Sessions (2)'!$B22) * 'Session Log'!$R$3:$R1024, 1), "70")))+0</f>
        <v>70</v>
      </c>
      <c r="I22" s="558"/>
      <c r="J22" s="7"/>
      <c r="K22" s="4"/>
      <c r="L22" s="4"/>
      <c r="M22" s="4"/>
      <c r="N22" s="4"/>
    </row>
    <row r="23" spans="1:14" ht="38" customHeight="1" x14ac:dyDescent="0.15">
      <c r="A23" s="553">
        <v>7</v>
      </c>
      <c r="B23" s="5" t="s">
        <v>77</v>
      </c>
      <c r="C23" s="6" t="s">
        <v>74</v>
      </c>
      <c r="D23" s="33" t="s">
        <v>57</v>
      </c>
      <c r="E23" s="33" t="s">
        <v>48</v>
      </c>
      <c r="F23" s="31" t="s">
        <v>49</v>
      </c>
      <c r="G23" s="32">
        <f>SUMIF('Session Log'!$K$3:$K1025, $B23, 'Session Log'!$P$3:$P1025)</f>
        <v>0</v>
      </c>
      <c r="H23" s="9">
        <f>((IFERROR(_xlfn.AGGREGATE(15, 6, 1/('Session Log'!$K$3:$K$1007='Sessions (2)'!$B23) * 'Session Log'!$R$3:$R1025, 1), "70")))+0</f>
        <v>70</v>
      </c>
      <c r="I23" s="556">
        <f>SUM(H23:H25)</f>
        <v>211</v>
      </c>
      <c r="J23" s="7"/>
      <c r="K23" s="4"/>
      <c r="L23" s="4"/>
      <c r="M23" s="4"/>
      <c r="N23" s="4"/>
    </row>
    <row r="24" spans="1:14" ht="38" customHeight="1" x14ac:dyDescent="0.15">
      <c r="A24" s="554"/>
      <c r="B24" s="238" t="s">
        <v>78</v>
      </c>
      <c r="C24" s="6" t="s">
        <v>74</v>
      </c>
      <c r="D24" s="33" t="s">
        <v>57</v>
      </c>
      <c r="E24" s="33" t="s">
        <v>48</v>
      </c>
      <c r="F24" s="31" t="s">
        <v>51</v>
      </c>
      <c r="G24" s="32">
        <f>SUMIF('Session Log'!$K$3:$K1026, $B24, 'Session Log'!$P$3:$P1026)</f>
        <v>0</v>
      </c>
      <c r="H24" s="9" cm="1">
        <f t="array" ref="H24">((IFERROR(_xlfn.AGGREGATE(15, 6, 1/('Session Log'!$K$3:$K$1007='Sessions (2)'!$B24) * 'Session Log'!$R$3:$R1026, 1), "71")))+0</f>
        <v>71</v>
      </c>
      <c r="I24" s="557"/>
      <c r="J24" s="7"/>
      <c r="K24" s="4"/>
      <c r="L24" s="4"/>
      <c r="M24" s="4"/>
      <c r="N24" s="4"/>
    </row>
    <row r="25" spans="1:14" ht="38" customHeight="1" x14ac:dyDescent="0.15">
      <c r="A25" s="554"/>
      <c r="B25" s="239" t="s">
        <v>79</v>
      </c>
      <c r="C25" s="6" t="s">
        <v>74</v>
      </c>
      <c r="D25" s="33" t="s">
        <v>57</v>
      </c>
      <c r="E25" s="33" t="s">
        <v>48</v>
      </c>
      <c r="F25" s="31" t="s">
        <v>53</v>
      </c>
      <c r="G25" s="32">
        <f>SUMIF('Session Log'!$K$3:$K1027, $B25, 'Session Log'!$P$3:$P1027)</f>
        <v>0</v>
      </c>
      <c r="H25" s="9" cm="1">
        <f t="array" ref="H25">((IFERROR(_xlfn.AGGREGATE(15, 6, 1/('Session Log'!$K$3:$K$1007='Sessions (2)'!$B25) * 'Session Log'!$R$3:$R1027, 1), "70")))+0</f>
        <v>70</v>
      </c>
      <c r="I25" s="558"/>
      <c r="J25" s="7"/>
      <c r="K25" s="4"/>
      <c r="L25" s="4"/>
      <c r="M25" s="4"/>
      <c r="N25" s="4"/>
    </row>
    <row r="26" spans="1:14" ht="38" customHeight="1" x14ac:dyDescent="0.15">
      <c r="A26" s="553">
        <v>8</v>
      </c>
      <c r="B26" s="5" t="s">
        <v>80</v>
      </c>
      <c r="C26" s="6" t="s">
        <v>74</v>
      </c>
      <c r="D26" s="33" t="s">
        <v>62</v>
      </c>
      <c r="E26" s="33" t="s">
        <v>48</v>
      </c>
      <c r="F26" s="31" t="s">
        <v>49</v>
      </c>
      <c r="G26" s="32">
        <f>SUMIF('Session Log'!$K$3:$K1028, $B26, 'Session Log'!$P$3:$P1028)</f>
        <v>0</v>
      </c>
      <c r="H26" s="9">
        <f>((IFERROR(_xlfn.AGGREGATE(15, 6, 1/('Session Log'!$K$3:$K$1007='Sessions (2)'!$B26) * 'Session Log'!$R$3:$R1028, 1), "70")))+0</f>
        <v>70</v>
      </c>
      <c r="I26" s="556">
        <f>SUM(H26:H28)</f>
        <v>140</v>
      </c>
      <c r="J26" s="7"/>
      <c r="K26" s="4"/>
      <c r="L26" s="4"/>
      <c r="M26" s="4"/>
      <c r="N26" s="4"/>
    </row>
    <row r="27" spans="1:14" ht="38" customHeight="1" x14ac:dyDescent="0.15">
      <c r="A27" s="554"/>
      <c r="B27" s="238" t="s">
        <v>81</v>
      </c>
      <c r="C27" s="6" t="s">
        <v>74</v>
      </c>
      <c r="D27" s="33" t="s">
        <v>62</v>
      </c>
      <c r="E27" s="33" t="s">
        <v>48</v>
      </c>
      <c r="F27" s="31" t="s">
        <v>51</v>
      </c>
      <c r="G27" s="32">
        <f>SUMIF('Session Log'!$K$3:$K1029, $B27, 'Session Log'!$P$3:$P1029)</f>
        <v>71</v>
      </c>
      <c r="H27" s="9" cm="1">
        <f t="array" ref="H27">((IFERROR(_xlfn.AGGREGATE(15, 6, 1/('Session Log'!$K$3:$K$1007='Sessions (2)'!$B27) * 'Session Log'!$R$3:$R1029, 1), "71")))+0</f>
        <v>0</v>
      </c>
      <c r="I27" s="557"/>
      <c r="J27" s="7"/>
      <c r="K27" s="4"/>
      <c r="L27" s="4"/>
      <c r="M27" s="4"/>
      <c r="N27" s="4"/>
    </row>
    <row r="28" spans="1:14" ht="38" customHeight="1" x14ac:dyDescent="0.15">
      <c r="A28" s="555"/>
      <c r="B28" s="239" t="s">
        <v>82</v>
      </c>
      <c r="C28" s="6" t="s">
        <v>74</v>
      </c>
      <c r="D28" s="33" t="s">
        <v>62</v>
      </c>
      <c r="E28" s="33" t="s">
        <v>48</v>
      </c>
      <c r="F28" s="31" t="s">
        <v>53</v>
      </c>
      <c r="G28" s="32">
        <f>SUMIF('Session Log'!$K$3:$K1030, $B28, 'Session Log'!$P$3:$P1030)</f>
        <v>0</v>
      </c>
      <c r="H28" s="9" cm="1">
        <f t="array" ref="H28">((IFERROR(_xlfn.AGGREGATE(15, 6, 1/('Session Log'!$K$3:$K$1007='Sessions (2)'!$B28) * 'Session Log'!$R$3:$R1030, 1), "70")))+0</f>
        <v>70</v>
      </c>
      <c r="I28" s="558"/>
      <c r="J28" s="7"/>
      <c r="K28" s="4"/>
      <c r="L28" s="4"/>
      <c r="M28" s="4"/>
      <c r="N28" s="4"/>
    </row>
    <row r="29" spans="1:14" ht="38" customHeight="1" x14ac:dyDescent="0.15">
      <c r="A29" s="553">
        <v>9</v>
      </c>
      <c r="B29" s="5" t="s">
        <v>83</v>
      </c>
      <c r="C29" s="6" t="s">
        <v>74</v>
      </c>
      <c r="D29" s="33" t="s">
        <v>66</v>
      </c>
      <c r="E29" s="33" t="s">
        <v>48</v>
      </c>
      <c r="F29" s="31" t="s">
        <v>49</v>
      </c>
      <c r="G29" s="32">
        <f>SUMIF('Session Log'!$K$3:$K1031, $B29, 'Session Log'!$P$3:$P1031)</f>
        <v>0</v>
      </c>
      <c r="H29" s="9">
        <f>((IFERROR(_xlfn.AGGREGATE(15, 6, 1/('Session Log'!$K$3:$K$1007='Sessions (2)'!$B29) * 'Session Log'!$R$3:$R1031, 1), "70")))+0</f>
        <v>70</v>
      </c>
      <c r="I29" s="556">
        <f>SUM(H29:H31)</f>
        <v>70</v>
      </c>
      <c r="J29" s="7"/>
      <c r="K29" s="4"/>
      <c r="L29" s="4"/>
      <c r="M29" s="4"/>
      <c r="N29" s="4"/>
    </row>
    <row r="30" spans="1:14" ht="38" customHeight="1" x14ac:dyDescent="0.15">
      <c r="A30" s="554"/>
      <c r="B30" s="238" t="s">
        <v>84</v>
      </c>
      <c r="C30" s="6" t="s">
        <v>74</v>
      </c>
      <c r="D30" s="33" t="s">
        <v>66</v>
      </c>
      <c r="E30" s="33" t="s">
        <v>48</v>
      </c>
      <c r="F30" s="31" t="s">
        <v>51</v>
      </c>
      <c r="G30" s="32">
        <f>SUMIF('Session Log'!$K$3:$K1032, $B30, 'Session Log'!$P$3:$P1032)</f>
        <v>71</v>
      </c>
      <c r="H30" s="9" cm="1">
        <f t="array" ref="H30">((IFERROR(_xlfn.AGGREGATE(15, 6, 1/('Session Log'!$K$3:$K$1007='Sessions (2)'!$B30) * 'Session Log'!$R$3:$R1032, 1), "71")))+0</f>
        <v>0</v>
      </c>
      <c r="I30" s="557"/>
      <c r="J30" s="7"/>
      <c r="K30" s="4"/>
      <c r="L30" s="4"/>
      <c r="M30" s="4"/>
      <c r="N30" s="4"/>
    </row>
    <row r="31" spans="1:14" ht="38" customHeight="1" x14ac:dyDescent="0.15">
      <c r="A31" s="555"/>
      <c r="B31" s="238" t="s">
        <v>85</v>
      </c>
      <c r="C31" s="6" t="s">
        <v>74</v>
      </c>
      <c r="D31" s="33" t="s">
        <v>66</v>
      </c>
      <c r="E31" s="33" t="s">
        <v>48</v>
      </c>
      <c r="F31" s="31" t="s">
        <v>53</v>
      </c>
      <c r="G31" s="32">
        <f>SUMIF('Session Log'!$K$3:$K1033, $B31, 'Session Log'!$P$3:$P1033)</f>
        <v>70</v>
      </c>
      <c r="H31" s="9" cm="1">
        <f t="array" ref="H31">((IFERROR(_xlfn.AGGREGATE(15, 6, 1/('Session Log'!$K$3:$K$1007='Sessions (2)'!$B31) * 'Session Log'!$R$3:$R1033, 1), "70")))+0</f>
        <v>0</v>
      </c>
      <c r="I31" s="558"/>
      <c r="J31" s="7"/>
      <c r="K31" s="4"/>
      <c r="L31" s="4"/>
      <c r="M31" s="4"/>
      <c r="N31" s="4"/>
    </row>
    <row r="32" spans="1:14" ht="38" customHeight="1" x14ac:dyDescent="0.15">
      <c r="A32" s="553">
        <v>10</v>
      </c>
      <c r="B32" s="5" t="s">
        <v>86</v>
      </c>
      <c r="C32" s="6" t="s">
        <v>74</v>
      </c>
      <c r="D32" s="33" t="s">
        <v>70</v>
      </c>
      <c r="E32" s="33" t="s">
        <v>48</v>
      </c>
      <c r="F32" s="31" t="s">
        <v>49</v>
      </c>
      <c r="G32" s="32">
        <f>SUMIF('Session Log'!$K$3:$K1033, $B32, 'Session Log'!$P$3:$P1033)</f>
        <v>0</v>
      </c>
      <c r="H32" s="9">
        <f>((IFERROR(_xlfn.AGGREGATE(15, 6, 1/('Session Log'!$K$3:$K$1007='Sessions (2)'!$B32) * 'Session Log'!$R$3:$R1033, 1), "70")))+0</f>
        <v>70</v>
      </c>
      <c r="I32" s="556">
        <f>SUM(H32:H34)</f>
        <v>140</v>
      </c>
      <c r="J32" s="7"/>
      <c r="K32" s="4"/>
      <c r="L32" s="4"/>
      <c r="M32" s="4"/>
    </row>
    <row r="33" spans="1:14" ht="38" customHeight="1" x14ac:dyDescent="0.15">
      <c r="A33" s="554"/>
      <c r="B33" s="238" t="s">
        <v>87</v>
      </c>
      <c r="C33" s="6" t="s">
        <v>74</v>
      </c>
      <c r="D33" s="33" t="s">
        <v>70</v>
      </c>
      <c r="E33" s="33" t="s">
        <v>48</v>
      </c>
      <c r="F33" s="31" t="s">
        <v>51</v>
      </c>
      <c r="G33" s="32">
        <f>SUMIF('Session Log'!$K$3:$K1034, $B33, 'Session Log'!$P$3:$P1034)</f>
        <v>71</v>
      </c>
      <c r="H33" s="9" cm="1">
        <f t="array" ref="H33">((IFERROR(_xlfn.AGGREGATE(15, 6, 1/('Session Log'!$K$3:$K$1007='Sessions (2)'!$B33) * 'Session Log'!$R$3:$R1034, 1), "71")))+0</f>
        <v>0</v>
      </c>
      <c r="I33" s="557"/>
      <c r="J33" s="7"/>
      <c r="K33" s="4"/>
      <c r="L33" s="4"/>
      <c r="M33" s="4"/>
    </row>
    <row r="34" spans="1:14" ht="38" customHeight="1" x14ac:dyDescent="0.15">
      <c r="A34" s="555"/>
      <c r="B34" s="238" t="s">
        <v>88</v>
      </c>
      <c r="C34" s="6" t="s">
        <v>74</v>
      </c>
      <c r="D34" s="33" t="s">
        <v>70</v>
      </c>
      <c r="E34" s="33" t="s">
        <v>48</v>
      </c>
      <c r="F34" s="31" t="s">
        <v>53</v>
      </c>
      <c r="G34" s="32">
        <f>SUMIF('Session Log'!$K$3:$K1035, $B34, 'Session Log'!$P$3:$P1035)</f>
        <v>0</v>
      </c>
      <c r="H34" s="9" cm="1">
        <f t="array" ref="H34">((IFERROR(_xlfn.AGGREGATE(15, 6, 1/('Session Log'!$K$3:$K$1007='Sessions (2)'!$B34) * 'Session Log'!$R$3:$R1035, 1), "70")))+0</f>
        <v>70</v>
      </c>
      <c r="I34" s="558"/>
      <c r="J34" s="7"/>
      <c r="K34" s="4"/>
      <c r="L34" s="4"/>
      <c r="M34" s="4"/>
    </row>
    <row r="35" spans="1:14" ht="38" customHeight="1" x14ac:dyDescent="0.15">
      <c r="A35" s="407">
        <v>11</v>
      </c>
      <c r="B35" s="5" t="s">
        <v>89</v>
      </c>
      <c r="C35" s="6" t="s">
        <v>46</v>
      </c>
      <c r="D35" s="33" t="s">
        <v>47</v>
      </c>
      <c r="E35" s="34">
        <v>0</v>
      </c>
      <c r="F35" s="31" t="s">
        <v>49</v>
      </c>
      <c r="G35" s="32">
        <f>SUMIF('Session Log'!$K$3:$K1036, $B35, 'Session Log'!$P$3:$P1036)</f>
        <v>0</v>
      </c>
      <c r="H35" s="9">
        <f>((IFERROR(_xlfn.AGGREGATE(15, 6, 1/('Session Log'!$K$3:$K$1007='Sessions (2)'!$B35) * 'Session Log'!$R$3:$R1035, 1), "70")))+0</f>
        <v>70</v>
      </c>
      <c r="I35" s="408">
        <f>SUM(H35)</f>
        <v>70</v>
      </c>
      <c r="J35" s="7"/>
      <c r="K35" s="4"/>
      <c r="L35" s="4"/>
      <c r="M35" s="4"/>
    </row>
    <row r="36" spans="1:14" ht="38" customHeight="1" x14ac:dyDescent="0.15">
      <c r="A36" s="407">
        <v>12</v>
      </c>
      <c r="B36" s="5" t="s">
        <v>90</v>
      </c>
      <c r="C36" s="6" t="s">
        <v>46</v>
      </c>
      <c r="D36" s="33" t="s">
        <v>47</v>
      </c>
      <c r="E36" s="34">
        <v>90</v>
      </c>
      <c r="F36" s="31" t="s">
        <v>49</v>
      </c>
      <c r="G36" s="32">
        <f>SUMIF('Session Log'!$K$3:$K1037, $B36, 'Session Log'!$P$3:$P1037)</f>
        <v>0</v>
      </c>
      <c r="H36" s="9" cm="1">
        <f t="array" ref="H36">((IFERROR(_xlfn.AGGREGATE(15, 6, 1/('Session Log'!$K$3:$K$1007='Sessions (2)'!$B36) * 'Session Log'!$R$3:$R1037, 1), "70")))+0</f>
        <v>70</v>
      </c>
      <c r="I36" s="408">
        <f>SUM(H36)</f>
        <v>70</v>
      </c>
      <c r="J36" s="7"/>
      <c r="K36" s="4"/>
      <c r="L36" s="4"/>
      <c r="M36" s="4"/>
    </row>
    <row r="37" spans="1:14" ht="38" customHeight="1" x14ac:dyDescent="0.15">
      <c r="A37" s="407">
        <v>13</v>
      </c>
      <c r="B37" s="5" t="s">
        <v>91</v>
      </c>
      <c r="C37" s="6" t="s">
        <v>46</v>
      </c>
      <c r="D37" s="33" t="s">
        <v>47</v>
      </c>
      <c r="E37" s="34">
        <v>180</v>
      </c>
      <c r="F37" s="31" t="s">
        <v>49</v>
      </c>
      <c r="G37" s="32">
        <f>SUMIF('Session Log'!$K$3:$K1038, $B37, 'Session Log'!$P$3:$P1038)</f>
        <v>70</v>
      </c>
      <c r="H37" s="9" cm="1">
        <f t="array" ref="H37">((IFERROR(_xlfn.AGGREGATE(15, 6, 1/('Session Log'!$K$3:$K$1007='Sessions (2)'!$B37) * 'Session Log'!$R$3:$R1038, 1), "70")))+0</f>
        <v>0</v>
      </c>
      <c r="I37" s="408">
        <f>SUM(H37)</f>
        <v>0</v>
      </c>
      <c r="J37" s="7"/>
      <c r="K37" s="4"/>
      <c r="L37" s="4"/>
      <c r="M37" s="4"/>
    </row>
    <row r="38" spans="1:14" ht="38" customHeight="1" x14ac:dyDescent="0.15">
      <c r="A38" s="407">
        <v>14</v>
      </c>
      <c r="B38" s="5" t="s">
        <v>92</v>
      </c>
      <c r="C38" s="6" t="s">
        <v>46</v>
      </c>
      <c r="D38" s="33" t="s">
        <v>57</v>
      </c>
      <c r="E38" s="34">
        <v>0</v>
      </c>
      <c r="F38" s="31" t="s">
        <v>49</v>
      </c>
      <c r="G38" s="32">
        <f>SUMIF('Session Log'!$K$3:$K1041, $B38, 'Session Log'!$P$3:$P1041)</f>
        <v>0</v>
      </c>
      <c r="H38" s="9" cm="1">
        <f t="array" ref="H38">((IFERROR(_xlfn.AGGREGATE(15, 6, 1/('Session Log'!$K$3:$K$1007='Sessions (2)'!$B38) * 'Session Log'!$R$3:$R1039, 1), "70")))+0</f>
        <v>70</v>
      </c>
      <c r="I38" s="408">
        <f t="shared" ref="I38:I47" si="0">SUM(H38)</f>
        <v>70</v>
      </c>
      <c r="J38" s="7"/>
      <c r="K38" s="4"/>
      <c r="L38" s="4"/>
      <c r="M38" s="4"/>
      <c r="N38" s="4"/>
    </row>
    <row r="39" spans="1:14" ht="38" customHeight="1" x14ac:dyDescent="0.15">
      <c r="A39" s="407">
        <v>15</v>
      </c>
      <c r="B39" s="5" t="s">
        <v>93</v>
      </c>
      <c r="C39" s="6" t="s">
        <v>46</v>
      </c>
      <c r="D39" s="33" t="s">
        <v>57</v>
      </c>
      <c r="E39" s="34">
        <v>90</v>
      </c>
      <c r="F39" s="31" t="s">
        <v>49</v>
      </c>
      <c r="G39" s="32">
        <f>SUMIF('Session Log'!$K$3:$K1043, $B39, 'Session Log'!$P$3:$P1043)</f>
        <v>0</v>
      </c>
      <c r="H39" s="9" cm="1">
        <f t="array" ref="H39">((IFERROR(_xlfn.AGGREGATE(15, 6, 1/('Session Log'!$K$3:$K$1007='Sessions (2)'!$B39) * 'Session Log'!$R$3:$R1040, 1), "70")))+0</f>
        <v>70</v>
      </c>
      <c r="I39" s="408">
        <f t="shared" si="0"/>
        <v>70</v>
      </c>
      <c r="J39" s="7"/>
      <c r="K39" s="4"/>
      <c r="L39" s="4"/>
      <c r="M39" s="4"/>
      <c r="N39" s="4"/>
    </row>
    <row r="40" spans="1:14" ht="38" customHeight="1" x14ac:dyDescent="0.15">
      <c r="A40" s="407">
        <v>16</v>
      </c>
      <c r="B40" s="5" t="s">
        <v>94</v>
      </c>
      <c r="C40" s="6" t="s">
        <v>46</v>
      </c>
      <c r="D40" s="33" t="s">
        <v>57</v>
      </c>
      <c r="E40" s="34">
        <v>180</v>
      </c>
      <c r="F40" s="31" t="s">
        <v>49</v>
      </c>
      <c r="G40" s="32">
        <f>SUMIF('Session Log'!$K$3:$K1044, $B40, 'Session Log'!$P$3:$P1044)</f>
        <v>0</v>
      </c>
      <c r="H40" s="9" cm="1">
        <f t="array" ref="H40">((IFERROR(_xlfn.AGGREGATE(15, 6, 1/('Session Log'!$K$3:$K$1007='Sessions (2)'!$B40) * 'Session Log'!$R$3:$R1041, 1), "70")))+0</f>
        <v>70</v>
      </c>
      <c r="I40" s="408">
        <f t="shared" si="0"/>
        <v>70</v>
      </c>
      <c r="J40" s="7"/>
      <c r="K40" s="4"/>
      <c r="L40" s="4"/>
      <c r="M40" s="4"/>
      <c r="N40" s="4"/>
    </row>
    <row r="41" spans="1:14" ht="38" customHeight="1" x14ac:dyDescent="0.15">
      <c r="A41" s="553">
        <v>17</v>
      </c>
      <c r="B41" s="5" t="s">
        <v>95</v>
      </c>
      <c r="C41" s="6" t="s">
        <v>74</v>
      </c>
      <c r="D41" s="33" t="s">
        <v>47</v>
      </c>
      <c r="E41" s="34">
        <v>0</v>
      </c>
      <c r="F41" s="31" t="s">
        <v>49</v>
      </c>
      <c r="G41" s="32">
        <f>SUMIF('Session Log'!$K$3:$K1047, $B41, 'Session Log'!$P$3:$P1047)</f>
        <v>70</v>
      </c>
      <c r="H41" s="9" cm="1">
        <f t="array" ref="H41">((IFERROR(_xlfn.AGGREGATE(15, 6, 1/('Session Log'!$K$3:$K$1007='Sessions (2)'!$B41) * 'Session Log'!$R$3:$R1041, 1), "70")))+0</f>
        <v>0</v>
      </c>
      <c r="I41" s="408">
        <f t="shared" si="0"/>
        <v>0</v>
      </c>
      <c r="J41" s="7"/>
      <c r="K41" s="4"/>
      <c r="L41" s="4"/>
      <c r="M41" s="4"/>
      <c r="N41" s="4"/>
    </row>
    <row r="42" spans="1:14" ht="38" customHeight="1" x14ac:dyDescent="0.15">
      <c r="A42" s="555"/>
      <c r="B42" s="5" t="s">
        <v>96</v>
      </c>
      <c r="C42" s="6" t="s">
        <v>74</v>
      </c>
      <c r="D42" s="33" t="s">
        <v>47</v>
      </c>
      <c r="E42" s="34">
        <v>0</v>
      </c>
      <c r="F42" s="31" t="s">
        <v>51</v>
      </c>
      <c r="G42" s="32">
        <f>SUMIF('Session Log'!$K$3:$K1048, $B42, 'Session Log'!$P$3:$P1048)</f>
        <v>0</v>
      </c>
      <c r="H42" s="9" cm="1">
        <f t="array" ref="H42">((IFERROR(_xlfn.AGGREGATE(15, 6, 1/('Session Log'!$K$3:$K$1007='Sessions (2)'!$B42) * 'Session Log'!$R$3:$R1042, 1), "70")))+0</f>
        <v>70</v>
      </c>
      <c r="I42" s="408">
        <f t="shared" si="0"/>
        <v>70</v>
      </c>
      <c r="J42" s="7"/>
      <c r="K42" s="4"/>
      <c r="L42" s="4"/>
      <c r="M42" s="4"/>
      <c r="N42" s="4"/>
    </row>
    <row r="43" spans="1:14" ht="38" customHeight="1" x14ac:dyDescent="0.15">
      <c r="A43" s="407">
        <v>18</v>
      </c>
      <c r="B43" s="5" t="s">
        <v>97</v>
      </c>
      <c r="C43" s="6" t="s">
        <v>74</v>
      </c>
      <c r="D43" s="33" t="s">
        <v>47</v>
      </c>
      <c r="E43" s="34">
        <v>90</v>
      </c>
      <c r="F43" s="31" t="s">
        <v>49</v>
      </c>
      <c r="G43" s="32">
        <f>SUMIF('Session Log'!$K$3:$K1049, $B43, 'Session Log'!$P$3:$P1049)</f>
        <v>0</v>
      </c>
      <c r="H43" s="9" cm="1">
        <f t="array" ref="H43">((IFERROR(_xlfn.AGGREGATE(15, 6, 1/('Session Log'!$K$3:$K$1007='Sessions (2)'!$B43) * 'Session Log'!$R$3:$R1042, 1), "70")))+0</f>
        <v>70</v>
      </c>
      <c r="I43" s="408">
        <f t="shared" si="0"/>
        <v>70</v>
      </c>
      <c r="J43" s="7"/>
      <c r="K43" s="4"/>
      <c r="L43" s="4"/>
      <c r="M43" s="4"/>
      <c r="N43" s="4"/>
    </row>
    <row r="44" spans="1:14" ht="38" customHeight="1" x14ac:dyDescent="0.15">
      <c r="A44" s="407">
        <v>19</v>
      </c>
      <c r="B44" s="5" t="s">
        <v>98</v>
      </c>
      <c r="C44" s="6" t="s">
        <v>74</v>
      </c>
      <c r="D44" s="33" t="s">
        <v>47</v>
      </c>
      <c r="E44" s="34">
        <v>180</v>
      </c>
      <c r="F44" s="31" t="s">
        <v>49</v>
      </c>
      <c r="G44" s="32">
        <f>SUMIF('Session Log'!$K$3:$K1050, $B44, 'Session Log'!$P$3:$P1050)</f>
        <v>0</v>
      </c>
      <c r="H44" s="9"/>
      <c r="I44" s="408">
        <f t="shared" si="0"/>
        <v>0</v>
      </c>
      <c r="J44" s="7"/>
      <c r="K44" s="4"/>
      <c r="L44" s="4"/>
      <c r="M44" s="4"/>
      <c r="N44" s="4"/>
    </row>
    <row r="45" spans="1:14" ht="38" customHeight="1" x14ac:dyDescent="0.15">
      <c r="A45" s="407">
        <v>20</v>
      </c>
      <c r="B45" s="5" t="s">
        <v>99</v>
      </c>
      <c r="C45" s="6" t="s">
        <v>74</v>
      </c>
      <c r="D45" s="33" t="s">
        <v>57</v>
      </c>
      <c r="E45" s="34">
        <v>0</v>
      </c>
      <c r="F45" s="31" t="s">
        <v>49</v>
      </c>
      <c r="G45" s="32">
        <f>SUMIF('Session Log'!$K$3:$K1053, $B45, 'Session Log'!$P$3:$P1053)</f>
        <v>70</v>
      </c>
      <c r="H45" s="9" cm="1">
        <f t="array" ref="H45">((IFERROR(_xlfn.AGGREGATE(15, 6, 1/('Session Log'!$K$3:$K$1007='Sessions (2)'!$B45) * 'Session Log'!$R$3:$R1043, 1), "70")))+0</f>
        <v>0</v>
      </c>
      <c r="I45" s="408">
        <f t="shared" si="0"/>
        <v>0</v>
      </c>
      <c r="J45" s="7"/>
      <c r="K45" s="4"/>
      <c r="L45" s="4"/>
      <c r="M45" s="4"/>
      <c r="N45" s="4"/>
    </row>
    <row r="46" spans="1:14" ht="38" customHeight="1" x14ac:dyDescent="0.15">
      <c r="A46" s="407">
        <v>21</v>
      </c>
      <c r="B46" s="5" t="s">
        <v>100</v>
      </c>
      <c r="C46" s="6" t="s">
        <v>74</v>
      </c>
      <c r="D46" s="33" t="s">
        <v>57</v>
      </c>
      <c r="E46" s="34">
        <v>90</v>
      </c>
      <c r="F46" s="31" t="s">
        <v>49</v>
      </c>
      <c r="G46" s="32">
        <f>SUMIF('Session Log'!$K$3:$K1055, $B46, 'Session Log'!$P$3:$P1055)</f>
        <v>70</v>
      </c>
      <c r="H46" s="9" cm="1">
        <f t="array" ref="H46">((IFERROR(_xlfn.AGGREGATE(15, 6, 1/('Session Log'!$K$3:$K$1007='Sessions (2)'!$B46) * 'Session Log'!$R$3:$R1044, 1), "70")))+0</f>
        <v>0</v>
      </c>
      <c r="I46" s="408">
        <f t="shared" si="0"/>
        <v>0</v>
      </c>
      <c r="J46" s="7"/>
      <c r="K46" s="4"/>
      <c r="L46" s="4"/>
      <c r="M46" s="4"/>
      <c r="N46" s="4"/>
    </row>
    <row r="47" spans="1:14" ht="38" customHeight="1" x14ac:dyDescent="0.15">
      <c r="A47" s="407">
        <v>22</v>
      </c>
      <c r="B47" s="306" t="s">
        <v>101</v>
      </c>
      <c r="C47" s="307" t="s">
        <v>74</v>
      </c>
      <c r="D47" s="308" t="s">
        <v>57</v>
      </c>
      <c r="E47" s="309">
        <v>180</v>
      </c>
      <c r="F47" s="310" t="s">
        <v>49</v>
      </c>
      <c r="G47" s="32">
        <f>SUMIF('Session Log'!$K$3:$K1056, $B47, 'Session Log'!$P$3:$P1056)</f>
        <v>0</v>
      </c>
      <c r="H47" s="9" cm="1">
        <f t="array" ref="H47">((IFERROR(_xlfn.AGGREGATE(15, 6, 1/('Session Log'!$K$3:$K$1007='Sessions (2)'!$B47) * 'Session Log'!$R$3:$R1045, 1), "70")))+0</f>
        <v>70</v>
      </c>
      <c r="I47" s="408">
        <f t="shared" si="0"/>
        <v>70</v>
      </c>
      <c r="J47" s="7"/>
      <c r="K47" s="4"/>
      <c r="L47" s="4"/>
      <c r="M47" s="4"/>
      <c r="N47" s="4"/>
    </row>
    <row r="48" spans="1:14" ht="38" customHeight="1" x14ac:dyDescent="0.15">
      <c r="J48" s="7"/>
      <c r="K48" s="4"/>
      <c r="L48" s="4"/>
      <c r="M48" s="4"/>
    </row>
    <row r="49" spans="10:13" ht="38" customHeight="1" x14ac:dyDescent="0.15">
      <c r="J49" s="7"/>
      <c r="K49" s="4"/>
      <c r="L49" s="4"/>
      <c r="M49" s="4"/>
    </row>
    <row r="50" spans="10:13" ht="38" customHeight="1" x14ac:dyDescent="0.15">
      <c r="K50" s="4"/>
      <c r="L50" s="4"/>
    </row>
    <row r="51" spans="10:13" ht="38" customHeight="1" x14ac:dyDescent="0.15">
      <c r="K51" s="4"/>
      <c r="L51" s="4"/>
    </row>
    <row r="52" spans="10:13" ht="38" customHeight="1" x14ac:dyDescent="0.15">
      <c r="K52" s="4"/>
      <c r="L52" s="4"/>
    </row>
    <row r="53" spans="10:13" ht="38" customHeight="1" x14ac:dyDescent="0.15">
      <c r="K53" s="4"/>
      <c r="L53" s="4"/>
    </row>
    <row r="54" spans="10:13" ht="38" customHeight="1" x14ac:dyDescent="0.15">
      <c r="K54" s="4"/>
      <c r="L54" s="4"/>
    </row>
    <row r="55" spans="10:13" ht="38" customHeight="1" x14ac:dyDescent="0.15">
      <c r="K55" s="4"/>
      <c r="L55" s="4"/>
    </row>
    <row r="56" spans="10:13" ht="38" customHeight="1" x14ac:dyDescent="0.15">
      <c r="K56" s="4"/>
      <c r="L56" s="4"/>
    </row>
    <row r="57" spans="10:13" ht="38" customHeight="1" x14ac:dyDescent="0.15">
      <c r="K57" s="4"/>
      <c r="L57" s="4"/>
    </row>
    <row r="58" spans="10:13" ht="38" customHeight="1" x14ac:dyDescent="0.15">
      <c r="K58" s="4"/>
      <c r="L58" s="4"/>
    </row>
    <row r="59" spans="10:13" ht="38" customHeight="1" x14ac:dyDescent="0.15">
      <c r="K59" s="4"/>
      <c r="L59" s="4"/>
    </row>
    <row r="60" spans="10:13" ht="38" customHeight="1" x14ac:dyDescent="0.15">
      <c r="K60" s="4"/>
      <c r="L60" s="4"/>
    </row>
    <row r="61" spans="10:13" ht="38" customHeight="1" x14ac:dyDescent="0.15">
      <c r="K61" s="4"/>
      <c r="L61" s="4"/>
    </row>
    <row r="62" spans="10:13" ht="38" customHeight="1" x14ac:dyDescent="0.15">
      <c r="K62" s="4"/>
      <c r="L62" s="4"/>
    </row>
    <row r="63" spans="10:13" ht="38" customHeight="1" x14ac:dyDescent="0.15">
      <c r="K63" s="4"/>
      <c r="L63" s="4"/>
    </row>
    <row r="64" spans="10:13" ht="38" customHeight="1" x14ac:dyDescent="0.15">
      <c r="K64" s="4"/>
      <c r="L64" s="4"/>
    </row>
    <row r="65" spans="11:12" ht="38" customHeight="1" x14ac:dyDescent="0.15">
      <c r="K65" s="4"/>
      <c r="L65" s="4"/>
    </row>
    <row r="66" spans="11:12" ht="38" customHeight="1" x14ac:dyDescent="0.15">
      <c r="K66" s="4"/>
      <c r="L66" s="4"/>
    </row>
    <row r="67" spans="11:12" ht="38" customHeight="1" x14ac:dyDescent="0.15">
      <c r="K67" s="4"/>
      <c r="L67" s="4"/>
    </row>
    <row r="68" spans="11:12" ht="38" customHeight="1" x14ac:dyDescent="0.15">
      <c r="K68" s="4"/>
      <c r="L68" s="4"/>
    </row>
    <row r="69" spans="11:12" ht="38" customHeight="1" x14ac:dyDescent="0.15">
      <c r="K69" s="4"/>
      <c r="L69" s="4"/>
    </row>
    <row r="70" spans="11:12" ht="38" customHeight="1" x14ac:dyDescent="0.15">
      <c r="K70" s="4"/>
      <c r="L70" s="4"/>
    </row>
    <row r="71" spans="11:12" ht="38" customHeight="1" x14ac:dyDescent="0.15">
      <c r="K71" s="4"/>
      <c r="L71" s="4"/>
    </row>
    <row r="72" spans="11:12" ht="38" customHeight="1" x14ac:dyDescent="0.15">
      <c r="K72" s="4"/>
      <c r="L72" s="4"/>
    </row>
    <row r="73" spans="11:12" ht="38" customHeight="1" x14ac:dyDescent="0.15">
      <c r="K73" s="4"/>
      <c r="L73" s="4"/>
    </row>
    <row r="74" spans="11:12" ht="38" customHeight="1" x14ac:dyDescent="0.15">
      <c r="K74" s="4"/>
      <c r="L74" s="4"/>
    </row>
    <row r="75" spans="11:12" ht="38" customHeight="1" x14ac:dyDescent="0.15">
      <c r="K75" s="4"/>
      <c r="L75" s="4"/>
    </row>
    <row r="76" spans="11:12" ht="38" customHeight="1" x14ac:dyDescent="0.15">
      <c r="K76" s="4"/>
      <c r="L76" s="4"/>
    </row>
    <row r="77" spans="11:12" ht="38" customHeight="1" x14ac:dyDescent="0.15">
      <c r="K77" s="4"/>
      <c r="L77" s="4"/>
    </row>
    <row r="78" spans="11:12" ht="38" customHeight="1" x14ac:dyDescent="0.15">
      <c r="K78" s="4"/>
      <c r="L78" s="4"/>
    </row>
    <row r="79" spans="11:12" ht="38" customHeight="1" x14ac:dyDescent="0.15">
      <c r="K79" s="4"/>
      <c r="L79" s="4"/>
    </row>
    <row r="80" spans="11:12" ht="38" customHeight="1" x14ac:dyDescent="0.15">
      <c r="K80" s="4"/>
      <c r="L80" s="4"/>
    </row>
    <row r="81" spans="11:12" ht="38" customHeight="1" x14ac:dyDescent="0.15">
      <c r="K81" s="4"/>
      <c r="L81" s="4"/>
    </row>
    <row r="82" spans="11:12" ht="38" customHeight="1" x14ac:dyDescent="0.15">
      <c r="K82" s="4"/>
      <c r="L82" s="4"/>
    </row>
    <row r="83" spans="11:12" ht="38" customHeight="1" x14ac:dyDescent="0.15">
      <c r="K83" s="4"/>
      <c r="L83" s="4"/>
    </row>
    <row r="84" spans="11:12" ht="38" customHeight="1" x14ac:dyDescent="0.15">
      <c r="K84" s="4"/>
      <c r="L84" s="4"/>
    </row>
    <row r="85" spans="11:12" ht="38" customHeight="1" x14ac:dyDescent="0.15">
      <c r="K85" s="4"/>
      <c r="L85" s="4"/>
    </row>
    <row r="86" spans="11:12" ht="38" customHeight="1" x14ac:dyDescent="0.15">
      <c r="K86" s="4"/>
      <c r="L86" s="4"/>
    </row>
    <row r="87" spans="11:12" ht="38" customHeight="1" x14ac:dyDescent="0.15">
      <c r="K87" s="4"/>
      <c r="L87" s="4"/>
    </row>
    <row r="88" spans="11:12" ht="38" customHeight="1" x14ac:dyDescent="0.15">
      <c r="K88" s="4"/>
      <c r="L88" s="4"/>
    </row>
    <row r="89" spans="11:12" ht="38" customHeight="1" x14ac:dyDescent="0.15">
      <c r="K89" s="4"/>
      <c r="L89" s="4"/>
    </row>
    <row r="90" spans="11:12" ht="38" customHeight="1" x14ac:dyDescent="0.15">
      <c r="K90" s="4"/>
      <c r="L90" s="4"/>
    </row>
    <row r="91" spans="11:12" ht="38" customHeight="1" x14ac:dyDescent="0.15">
      <c r="K91" s="4"/>
      <c r="L91" s="4"/>
    </row>
    <row r="92" spans="11:12" ht="38" customHeight="1" x14ac:dyDescent="0.15">
      <c r="K92" s="4"/>
      <c r="L92" s="4"/>
    </row>
    <row r="93" spans="11:12" ht="38" customHeight="1" x14ac:dyDescent="0.15">
      <c r="K93" s="4"/>
      <c r="L93" s="4"/>
    </row>
    <row r="94" spans="11:12" ht="38" customHeight="1" x14ac:dyDescent="0.15">
      <c r="K94" s="4"/>
      <c r="L94" s="4"/>
    </row>
    <row r="95" spans="11:12" ht="38" customHeight="1" x14ac:dyDescent="0.15">
      <c r="K95" s="4"/>
      <c r="L95" s="4"/>
    </row>
    <row r="96" spans="11:12" ht="38" customHeight="1" x14ac:dyDescent="0.15">
      <c r="K96" s="4"/>
      <c r="L96" s="4"/>
    </row>
    <row r="97" spans="11:12" ht="38" customHeight="1" x14ac:dyDescent="0.15">
      <c r="K97" s="4"/>
      <c r="L97" s="4"/>
    </row>
    <row r="98" spans="11:12" ht="38" customHeight="1" x14ac:dyDescent="0.15">
      <c r="K98" s="4"/>
      <c r="L98" s="4"/>
    </row>
    <row r="99" spans="11:12" ht="38" customHeight="1" x14ac:dyDescent="0.15">
      <c r="K99" s="4"/>
      <c r="L99" s="4"/>
    </row>
    <row r="100" spans="11:12" ht="38" customHeight="1" x14ac:dyDescent="0.15">
      <c r="K100" s="4"/>
      <c r="L100" s="4"/>
    </row>
    <row r="101" spans="11:12" ht="38" customHeight="1" x14ac:dyDescent="0.15">
      <c r="K101" s="4"/>
      <c r="L101" s="4"/>
    </row>
    <row r="102" spans="11:12" ht="38" customHeight="1" x14ac:dyDescent="0.15">
      <c r="K102" s="4"/>
      <c r="L102" s="4"/>
    </row>
    <row r="103" spans="11:12" ht="38" customHeight="1" x14ac:dyDescent="0.15">
      <c r="K103" s="4"/>
      <c r="L103" s="4"/>
    </row>
    <row r="104" spans="11:12" ht="38" customHeight="1" x14ac:dyDescent="0.15">
      <c r="K104" s="4"/>
      <c r="L104" s="4"/>
    </row>
    <row r="105" spans="11:12" ht="38" customHeight="1" x14ac:dyDescent="0.15">
      <c r="K105" s="4"/>
      <c r="L105" s="4"/>
    </row>
    <row r="106" spans="11:12" ht="38" customHeight="1" x14ac:dyDescent="0.15">
      <c r="K106" s="4"/>
      <c r="L106" s="4"/>
    </row>
    <row r="107" spans="11:12" ht="38" customHeight="1" x14ac:dyDescent="0.15">
      <c r="K107" s="4"/>
      <c r="L107" s="4"/>
    </row>
    <row r="108" spans="11:12" ht="38" customHeight="1" x14ac:dyDescent="0.15">
      <c r="K108" s="4"/>
      <c r="L108" s="4"/>
    </row>
    <row r="109" spans="11:12" ht="38" customHeight="1" x14ac:dyDescent="0.15">
      <c r="K109" s="4"/>
      <c r="L109" s="4"/>
    </row>
    <row r="110" spans="11:12" ht="38" customHeight="1" x14ac:dyDescent="0.15">
      <c r="K110" s="4"/>
      <c r="L110" s="4"/>
    </row>
    <row r="111" spans="11:12" ht="38" customHeight="1" x14ac:dyDescent="0.15">
      <c r="K111" s="4"/>
      <c r="L111" s="4"/>
    </row>
    <row r="112" spans="11:12" ht="38" customHeight="1" x14ac:dyDescent="0.15">
      <c r="K112" s="4"/>
      <c r="L112" s="4"/>
    </row>
    <row r="113" spans="11:12" ht="38" customHeight="1" x14ac:dyDescent="0.15">
      <c r="K113" s="4"/>
      <c r="L113" s="4"/>
    </row>
    <row r="114" spans="11:12" ht="38" customHeight="1" x14ac:dyDescent="0.15">
      <c r="K114" s="4"/>
      <c r="L114" s="4"/>
    </row>
    <row r="115" spans="11:12" ht="38" customHeight="1" x14ac:dyDescent="0.15">
      <c r="K115" s="4"/>
      <c r="L115" s="4"/>
    </row>
    <row r="116" spans="11:12" ht="38" customHeight="1" x14ac:dyDescent="0.15">
      <c r="K116" s="4"/>
      <c r="L116" s="4"/>
    </row>
    <row r="117" spans="11:12" ht="38" customHeight="1" x14ac:dyDescent="0.15">
      <c r="K117" s="4"/>
      <c r="L117" s="4"/>
    </row>
    <row r="118" spans="11:12" ht="38" customHeight="1" x14ac:dyDescent="0.15">
      <c r="K118" s="4"/>
      <c r="L118" s="4"/>
    </row>
    <row r="119" spans="11:12" ht="38" customHeight="1" x14ac:dyDescent="0.15">
      <c r="K119" s="4"/>
      <c r="L119" s="4"/>
    </row>
    <row r="120" spans="11:12" ht="38" customHeight="1" x14ac:dyDescent="0.15">
      <c r="K120" s="4"/>
      <c r="L120" s="4"/>
    </row>
    <row r="121" spans="11:12" ht="38" customHeight="1" x14ac:dyDescent="0.15">
      <c r="K121" s="4"/>
      <c r="L121" s="4"/>
    </row>
    <row r="122" spans="11:12" ht="38" customHeight="1" x14ac:dyDescent="0.15">
      <c r="K122" s="4"/>
      <c r="L122" s="4"/>
    </row>
    <row r="123" spans="11:12" ht="38" customHeight="1" x14ac:dyDescent="0.15">
      <c r="K123" s="4"/>
      <c r="L123" s="4"/>
    </row>
    <row r="124" spans="11:12" ht="38" customHeight="1" x14ac:dyDescent="0.15">
      <c r="K124" s="4"/>
      <c r="L124" s="4"/>
    </row>
    <row r="125" spans="11:12" ht="38" customHeight="1" x14ac:dyDescent="0.15">
      <c r="K125" s="4"/>
      <c r="L125" s="4"/>
    </row>
    <row r="126" spans="11:12" ht="38" customHeight="1" x14ac:dyDescent="0.15">
      <c r="K126" s="4"/>
      <c r="L126" s="4"/>
    </row>
    <row r="127" spans="11:12" ht="38" customHeight="1" x14ac:dyDescent="0.15">
      <c r="K127" s="4"/>
      <c r="L127" s="4"/>
    </row>
    <row r="128" spans="11:12" ht="38" customHeight="1" x14ac:dyDescent="0.15">
      <c r="K128" s="4"/>
      <c r="L128" s="4"/>
    </row>
    <row r="129" spans="11:12" ht="38" customHeight="1" x14ac:dyDescent="0.15">
      <c r="K129" s="4"/>
      <c r="L129" s="4"/>
    </row>
    <row r="130" spans="11:12" ht="38" customHeight="1" x14ac:dyDescent="0.15">
      <c r="K130" s="4"/>
      <c r="L130" s="4"/>
    </row>
    <row r="131" spans="11:12" ht="38" customHeight="1" x14ac:dyDescent="0.15">
      <c r="K131" s="4"/>
      <c r="L131" s="4"/>
    </row>
    <row r="132" spans="11:12" ht="38" customHeight="1" x14ac:dyDescent="0.15">
      <c r="K132" s="4"/>
      <c r="L132" s="4"/>
    </row>
    <row r="133" spans="11:12" ht="38" customHeight="1" x14ac:dyDescent="0.15">
      <c r="K133" s="4"/>
      <c r="L133" s="4"/>
    </row>
    <row r="134" spans="11:12" ht="38" customHeight="1" x14ac:dyDescent="0.15">
      <c r="K134" s="4"/>
      <c r="L134" s="4"/>
    </row>
    <row r="135" spans="11:12" ht="38" customHeight="1" x14ac:dyDescent="0.15">
      <c r="K135" s="4"/>
      <c r="L135" s="4"/>
    </row>
    <row r="136" spans="11:12" ht="38" customHeight="1" x14ac:dyDescent="0.15">
      <c r="L136" s="4"/>
    </row>
    <row r="137" spans="11:12" ht="38" customHeight="1" x14ac:dyDescent="0.15">
      <c r="L137" s="4"/>
    </row>
    <row r="138" spans="11:12" ht="38" customHeight="1" x14ac:dyDescent="0.15">
      <c r="L138" s="4"/>
    </row>
    <row r="139" spans="11:12" ht="38" customHeight="1" x14ac:dyDescent="0.15">
      <c r="L139" s="4"/>
    </row>
    <row r="140" spans="11:12" ht="38" customHeight="1" x14ac:dyDescent="0.15">
      <c r="L140" s="4"/>
    </row>
    <row r="141" spans="11:12" ht="38" customHeight="1" x14ac:dyDescent="0.15">
      <c r="L141" s="4"/>
    </row>
    <row r="142" spans="11:12" ht="38" customHeight="1" x14ac:dyDescent="0.15">
      <c r="L142" s="4"/>
    </row>
    <row r="143" spans="11:12" ht="38" customHeight="1" x14ac:dyDescent="0.15">
      <c r="L143" s="4"/>
    </row>
    <row r="144" spans="11:12" ht="38" customHeight="1" x14ac:dyDescent="0.15">
      <c r="L144" s="4"/>
    </row>
    <row r="145" spans="12:12" ht="38" customHeight="1" x14ac:dyDescent="0.15">
      <c r="L145" s="4"/>
    </row>
    <row r="146" spans="12:12" ht="38" customHeight="1" x14ac:dyDescent="0.15">
      <c r="L146" s="4"/>
    </row>
    <row r="147" spans="12:12" ht="38" customHeight="1" x14ac:dyDescent="0.15">
      <c r="L147" s="4"/>
    </row>
    <row r="148" spans="12:12" ht="38" customHeight="1" x14ac:dyDescent="0.15">
      <c r="L148" s="4"/>
    </row>
    <row r="149" spans="12:12" ht="38" customHeight="1" x14ac:dyDescent="0.15">
      <c r="L149" s="4"/>
    </row>
    <row r="150" spans="12:12" ht="38" customHeight="1" x14ac:dyDescent="0.15">
      <c r="L150" s="4"/>
    </row>
    <row r="151" spans="12:12" ht="38" customHeight="1" x14ac:dyDescent="0.15">
      <c r="L151" s="4"/>
    </row>
    <row r="152" spans="12:12" ht="38" customHeight="1" x14ac:dyDescent="0.15">
      <c r="L152" s="4"/>
    </row>
    <row r="153" spans="12:12" ht="38" customHeight="1" x14ac:dyDescent="0.15">
      <c r="L153" s="4"/>
    </row>
    <row r="154" spans="12:12" ht="38" customHeight="1" x14ac:dyDescent="0.15">
      <c r="L154" s="4"/>
    </row>
    <row r="155" spans="12:12" ht="38" customHeight="1" x14ac:dyDescent="0.15">
      <c r="L155" s="4"/>
    </row>
    <row r="156" spans="12:12" ht="38" customHeight="1" x14ac:dyDescent="0.15">
      <c r="L156" s="4"/>
    </row>
    <row r="157" spans="12:12" ht="38" customHeight="1" x14ac:dyDescent="0.15">
      <c r="L157" s="4"/>
    </row>
    <row r="158" spans="12:12" ht="38" customHeight="1" x14ac:dyDescent="0.15">
      <c r="L158" s="4"/>
    </row>
    <row r="159" spans="12:12" ht="38" customHeight="1" x14ac:dyDescent="0.15">
      <c r="L159" s="4"/>
    </row>
    <row r="160" spans="12:12" ht="38" customHeight="1" x14ac:dyDescent="0.15">
      <c r="L160" s="4"/>
    </row>
  </sheetData>
  <mergeCells count="21">
    <mergeCell ref="A41:A42"/>
    <mergeCell ref="A23:A25"/>
    <mergeCell ref="A26:A28"/>
    <mergeCell ref="A29:A31"/>
    <mergeCell ref="A32:A34"/>
    <mergeCell ref="I23:I25"/>
    <mergeCell ref="I26:I28"/>
    <mergeCell ref="I29:I31"/>
    <mergeCell ref="I32:I34"/>
    <mergeCell ref="I14:I16"/>
    <mergeCell ref="I17:I19"/>
    <mergeCell ref="A20:A22"/>
    <mergeCell ref="A14:A16"/>
    <mergeCell ref="A17:A19"/>
    <mergeCell ref="I20:I22"/>
    <mergeCell ref="A3:A6"/>
    <mergeCell ref="A7:A10"/>
    <mergeCell ref="I3:I6"/>
    <mergeCell ref="I7:I10"/>
    <mergeCell ref="I11:I13"/>
    <mergeCell ref="A11:A13"/>
  </mergeCells>
  <conditionalFormatting sqref="H3:H47">
    <cfRule type="cellIs" dxfId="44" priority="3" operator="between">
      <formula>1</formula>
      <formula>69</formula>
    </cfRule>
    <cfRule type="cellIs" dxfId="43" priority="4" operator="equal">
      <formula>0</formula>
    </cfRule>
  </conditionalFormatting>
  <conditionalFormatting sqref="I7 I3 I11 I14 I17 I20 I23 I26">
    <cfRule type="dataBar" priority="2">
      <dataBar>
        <cfvo type="formula" val="210"/>
        <cfvo type="formula" val="0"/>
        <color rgb="FF9FB382"/>
      </dataBar>
      <extLst>
        <ext xmlns:x14="http://schemas.microsoft.com/office/spreadsheetml/2009/9/main" uri="{B025F937-C7B1-47D3-B67F-A62EFF666E3E}">
          <x14:id>{93556CC4-7056-4D14-9DAF-56A653FF43FC}</x14:id>
        </ext>
      </extLst>
    </cfRule>
  </conditionalFormatting>
  <conditionalFormatting sqref="I32 I29 I35:I47">
    <cfRule type="dataBar" priority="1">
      <dataBar>
        <cfvo type="formula" val="141"/>
        <cfvo type="formula" val="0"/>
        <color rgb="FF9FB382"/>
      </dataBar>
      <extLst>
        <ext xmlns:x14="http://schemas.microsoft.com/office/spreadsheetml/2009/9/main" uri="{B025F937-C7B1-47D3-B67F-A62EFF666E3E}">
          <x14:id>{E5010657-74B6-4CA9-910C-08A23D562C4A}</x14:id>
        </ext>
      </extLst>
    </cfRule>
  </conditionalFormatting>
  <dataValidations count="5">
    <dataValidation type="list" allowBlank="1" showInputMessage="1" showErrorMessage="1" sqref="C3:C47" xr:uid="{07DCA3DD-9A49-4868-BADF-817B1F588CD0}">
      <formula1>"HS,JS,-"</formula1>
    </dataValidation>
    <dataValidation type="list" allowBlank="1" showInputMessage="1" showErrorMessage="1" sqref="D3:D47" xr:uid="{21DDC74F-623E-4F53-BFAB-A1A0AB47FB45}">
      <formula1>"Quiet,Music (mid volume),Appliance - Vent,Office Babble,TV (mid volume)"</formula1>
    </dataValidation>
    <dataValidation type="list" allowBlank="1" showInputMessage="1" showErrorMessage="1" sqref="F3:F47" xr:uid="{6C9DECD7-1BD6-40AA-8CDB-4C63C172CB04}">
      <formula1>"Q1, Q2, Q3, Q4, -"</formula1>
    </dataValidation>
    <dataValidation type="list" allowBlank="1" showInputMessage="1" showErrorMessage="1" sqref="E37:E47" xr:uid="{F311B025-73B8-4EE5-9CF7-D6EF46FC5322}">
      <formula1>"0,90,-,180"</formula1>
    </dataValidation>
    <dataValidation type="list" allowBlank="1" showInputMessage="1" showErrorMessage="1" sqref="E3:E36" xr:uid="{D938EDD4-BDAE-42F4-BEBB-C402BB403B4C}">
      <formula1>"0,90,-"</formula1>
    </dataValidation>
  </dataValidation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3556CC4-7056-4D14-9DAF-56A653FF43FC}">
            <x14:dataBar minLength="0" maxLength="100" gradient="0" direction="leftToRight" axisPosition="none">
              <x14:cfvo type="formula">
                <xm:f>210</xm:f>
              </x14:cfvo>
              <x14:cfvo type="formula">
                <xm:f>0</xm:f>
              </x14:cfvo>
              <x14:negativeFillColor rgb="FFFF0000"/>
            </x14:dataBar>
          </x14:cfRule>
          <xm:sqref>I7 I3 I11 I14 I17 I20 I23 I26</xm:sqref>
        </x14:conditionalFormatting>
        <x14:conditionalFormatting xmlns:xm="http://schemas.microsoft.com/office/excel/2006/main">
          <x14:cfRule type="dataBar" id="{E5010657-74B6-4CA9-910C-08A23D562C4A}">
            <x14:dataBar minLength="0" maxLength="100" gradient="0" direction="leftToRight" axisPosition="none">
              <x14:cfvo type="formula">
                <xm:f>141</xm:f>
              </x14:cfvo>
              <x14:cfvo type="formula">
                <xm:f>0</xm:f>
              </x14:cfvo>
              <x14:negativeFillColor rgb="FFFF0000"/>
            </x14:dataBar>
          </x14:cfRule>
          <xm:sqref>I32 I29 I35:I47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B535E-1A37-4020-9DD5-3396319BBD6E}">
  <dimension ref="A1:AJ183"/>
  <sheetViews>
    <sheetView showGridLines="0" workbookViewId="0">
      <pane xSplit="2" ySplit="2" topLeftCell="C3" activePane="bottomRight" state="frozen"/>
      <selection pane="topRight"/>
      <selection pane="bottomLeft"/>
      <selection pane="bottomRight" activeCell="C38" sqref="C38"/>
    </sheetView>
  </sheetViews>
  <sheetFormatPr baseColWidth="10" defaultColWidth="16.33203125" defaultRowHeight="38" customHeight="1" x14ac:dyDescent="0.15"/>
  <cols>
    <col min="1" max="1" width="11.5" style="1" customWidth="1"/>
    <col min="2" max="4" width="18.83203125" style="1" customWidth="1"/>
    <col min="5" max="5" width="17.5" style="1" customWidth="1"/>
    <col min="6" max="6" width="11.1640625" style="1" customWidth="1"/>
    <col min="7" max="8" width="18.83203125" style="1" customWidth="1"/>
    <col min="9" max="9" width="21.33203125" style="1" customWidth="1"/>
    <col min="10" max="10" width="16.33203125" style="1" customWidth="1"/>
    <col min="11" max="12" width="12.5" style="1" bestFit="1" customWidth="1"/>
    <col min="13" max="13" width="13.5" style="1" bestFit="1" customWidth="1"/>
    <col min="14" max="15" width="2.1640625" style="1" bestFit="1" customWidth="1"/>
    <col min="16" max="16" width="2.1640625" style="1" customWidth="1"/>
    <col min="17" max="21" width="2.1640625" style="1" bestFit="1" customWidth="1"/>
    <col min="22" max="34" width="3.1640625" style="1" bestFit="1" customWidth="1"/>
    <col min="35" max="35" width="6.1640625" style="1" bestFit="1" customWidth="1"/>
    <col min="36" max="36" width="10" style="1" bestFit="1" customWidth="1"/>
    <col min="37" max="16384" width="16.33203125" style="1"/>
  </cols>
  <sheetData>
    <row r="1" spans="1:36" ht="38" customHeight="1" x14ac:dyDescent="0.15">
      <c r="A1" s="8"/>
      <c r="B1" s="8"/>
      <c r="C1" s="8"/>
      <c r="D1" s="8"/>
      <c r="E1" s="8"/>
      <c r="F1" s="8"/>
      <c r="G1" s="8"/>
      <c r="H1" s="8"/>
      <c r="I1" s="8"/>
    </row>
    <row r="2" spans="1:36" ht="38" customHeight="1" x14ac:dyDescent="0.15">
      <c r="A2" s="2" t="s">
        <v>1</v>
      </c>
      <c r="B2" s="3" t="s">
        <v>38</v>
      </c>
      <c r="C2" s="3" t="s">
        <v>39</v>
      </c>
      <c r="D2" s="3" t="s">
        <v>28</v>
      </c>
      <c r="E2" s="3" t="s">
        <v>40</v>
      </c>
      <c r="F2" s="3" t="s">
        <v>41</v>
      </c>
      <c r="G2" s="3" t="s">
        <v>42</v>
      </c>
      <c r="H2" s="3" t="s">
        <v>43</v>
      </c>
      <c r="I2" s="3" t="s">
        <v>44</v>
      </c>
      <c r="L2" s="4"/>
      <c r="M2" s="4"/>
      <c r="N2" s="4"/>
    </row>
    <row r="3" spans="1:36" ht="38" customHeight="1" x14ac:dyDescent="0.15">
      <c r="A3" s="559">
        <v>1</v>
      </c>
      <c r="B3" s="322" t="s">
        <v>45</v>
      </c>
      <c r="C3" s="29" t="s">
        <v>476</v>
      </c>
      <c r="D3" s="30" t="s">
        <v>47</v>
      </c>
      <c r="E3" s="30" t="s">
        <v>48</v>
      </c>
      <c r="F3" s="31" t="s">
        <v>49</v>
      </c>
      <c r="G3" s="32">
        <f>SUMIF('Session Log'!$K$3:$K1007, $B3, 'Session Log'!$P$3:$P1007)</f>
        <v>0</v>
      </c>
      <c r="H3" s="9">
        <f>((IFERROR(_xlfn.AGGREGATE(15, 6, 1/('Session Log'!$K$3:$K$1007='Sessions (2)'!$B3) * 'Session Log'!$R$3:$R1007, 1), "70")))+0</f>
        <v>70</v>
      </c>
      <c r="I3" s="556">
        <f>SUM(H3:H6)</f>
        <v>155</v>
      </c>
      <c r="J3" s="7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38" customHeight="1" x14ac:dyDescent="0.15">
      <c r="A4" s="554"/>
      <c r="B4" s="321" t="s">
        <v>50</v>
      </c>
      <c r="C4" s="29" t="s">
        <v>476</v>
      </c>
      <c r="D4" s="33" t="s">
        <v>47</v>
      </c>
      <c r="E4" s="33" t="s">
        <v>48</v>
      </c>
      <c r="F4" s="31" t="s">
        <v>51</v>
      </c>
      <c r="G4" s="32">
        <f>SUMIF('Session Log'!$K$3:$K1009, $B4, 'Session Log'!$P$3:$P1009)</f>
        <v>71</v>
      </c>
      <c r="H4" s="9" cm="1">
        <f t="array" ref="H4">((IFERROR(_xlfn.AGGREGATE(15, 6, 1/('Session Log'!$K$3:$K$1007='Sessions (2)'!$B4) * 'Session Log'!$R$3:$R1009, 1), "71")))+0</f>
        <v>0</v>
      </c>
      <c r="I4" s="557"/>
      <c r="J4" s="7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</row>
    <row r="5" spans="1:36" ht="38" customHeight="1" x14ac:dyDescent="0.15">
      <c r="A5" s="554"/>
      <c r="B5" s="322" t="s">
        <v>52</v>
      </c>
      <c r="C5" s="29" t="s">
        <v>476</v>
      </c>
      <c r="D5" s="33" t="s">
        <v>47</v>
      </c>
      <c r="E5" s="33" t="s">
        <v>48</v>
      </c>
      <c r="F5" s="31" t="s">
        <v>53</v>
      </c>
      <c r="G5" s="32">
        <f>SUMIF('Session Log'!$K$3:$K1010, $B5, 'Session Log'!$P$3:$P1010)</f>
        <v>0</v>
      </c>
      <c r="H5" s="9">
        <f>((IFERROR(_xlfn.AGGREGATE(15, 6, 1/('Session Log'!$K$3:$K$1007='Sessions (2)'!$B5) * 'Session Log'!$R$3:$R1010, 1), "70")))+0</f>
        <v>70</v>
      </c>
      <c r="I5" s="557"/>
      <c r="J5" s="7"/>
      <c r="K5" s="4"/>
      <c r="L5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</row>
    <row r="6" spans="1:36" ht="38" customHeight="1" x14ac:dyDescent="0.15">
      <c r="A6" s="555"/>
      <c r="B6" s="321" t="s">
        <v>54</v>
      </c>
      <c r="C6" s="29" t="s">
        <v>476</v>
      </c>
      <c r="D6" s="33" t="s">
        <v>47</v>
      </c>
      <c r="E6" s="33" t="s">
        <v>48</v>
      </c>
      <c r="F6" s="31" t="s">
        <v>55</v>
      </c>
      <c r="G6" s="32">
        <f>SUMIF('Session Log'!$K$3:$K1011, $B6, 'Session Log'!$P$3:$P1011)</f>
        <v>56</v>
      </c>
      <c r="H6" s="9" cm="1">
        <f t="array" ref="H6">((IFERROR(_xlfn.AGGREGATE(15, 6, 1/('Session Log'!$K$3:$K$1007='Sessions (2)'!$B6) * 'Session Log'!$R$3:$R1011, 1), "71")))+0</f>
        <v>15</v>
      </c>
      <c r="I6" s="558"/>
      <c r="J6" s="7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</row>
    <row r="7" spans="1:36" ht="38" customHeight="1" x14ac:dyDescent="0.15">
      <c r="A7" s="553">
        <v>2</v>
      </c>
      <c r="B7" s="322" t="s">
        <v>56</v>
      </c>
      <c r="C7" s="29" t="s">
        <v>476</v>
      </c>
      <c r="D7" s="33" t="s">
        <v>57</v>
      </c>
      <c r="E7" s="33" t="s">
        <v>48</v>
      </c>
      <c r="F7" s="31" t="s">
        <v>49</v>
      </c>
      <c r="G7" s="32">
        <f>SUMIF('Session Log'!$K$3:$K1010, $B7, 'Session Log'!$P$3:$P1010)</f>
        <v>70</v>
      </c>
      <c r="H7" s="9">
        <f>((IFERROR(_xlfn.AGGREGATE(15, 6, 1/('Session Log'!$K$3:$K$1007='Sessions (2)'!$B7) * 'Session Log'!$R$3:$R1010, 1), "70")))+0</f>
        <v>0</v>
      </c>
      <c r="I7" s="556">
        <f>SUM(H7:H10)</f>
        <v>160</v>
      </c>
      <c r="J7" s="7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</row>
    <row r="8" spans="1:36" ht="38" customHeight="1" x14ac:dyDescent="0.15">
      <c r="A8" s="554"/>
      <c r="B8" s="321" t="s">
        <v>58</v>
      </c>
      <c r="C8" s="29" t="s">
        <v>476</v>
      </c>
      <c r="D8" s="33" t="s">
        <v>57</v>
      </c>
      <c r="E8" s="33" t="s">
        <v>48</v>
      </c>
      <c r="F8" s="31" t="s">
        <v>51</v>
      </c>
      <c r="G8" s="32">
        <f>SUMIF('Session Log'!$K$3:$K1012, $B8, 'Session Log'!$P$3:$P1012)</f>
        <v>0</v>
      </c>
      <c r="H8" s="9" cm="1">
        <f t="array" ref="H8">((IFERROR(_xlfn.AGGREGATE(15, 6, 1/('Session Log'!$K$3:$K$1007='Sessions (2)'!$B8) * 'Session Log'!$R$3:$R1012, 1), "71")))+0</f>
        <v>71</v>
      </c>
      <c r="I8" s="557"/>
      <c r="J8" s="7"/>
      <c r="K8" s="4"/>
      <c r="L8" s="4"/>
      <c r="M8" s="4"/>
      <c r="N8" s="4"/>
    </row>
    <row r="9" spans="1:36" ht="38" customHeight="1" x14ac:dyDescent="0.15">
      <c r="A9" s="554"/>
      <c r="B9" s="322" t="s">
        <v>59</v>
      </c>
      <c r="C9" s="29" t="s">
        <v>476</v>
      </c>
      <c r="D9" s="33" t="s">
        <v>57</v>
      </c>
      <c r="E9" s="33" t="s">
        <v>48</v>
      </c>
      <c r="F9" s="31" t="s">
        <v>53</v>
      </c>
      <c r="G9" s="32">
        <f>SUMIF('Session Log'!$K$3:$K1013, $B9, 'Session Log'!$P$3:$P1013)</f>
        <v>52</v>
      </c>
      <c r="H9" s="9">
        <f>((IFERROR(_xlfn.AGGREGATE(15, 6, 1/('Session Log'!$K$3:$K$1007='Sessions (2)'!$B9) * 'Session Log'!$R$3:$R1013, 1), "70")))+0</f>
        <v>18</v>
      </c>
      <c r="I9" s="557"/>
      <c r="J9" s="7"/>
      <c r="K9" s="4"/>
      <c r="L9" s="4"/>
      <c r="M9" s="4"/>
      <c r="N9" s="4"/>
    </row>
    <row r="10" spans="1:36" ht="38" customHeight="1" x14ac:dyDescent="0.15">
      <c r="A10" s="555"/>
      <c r="B10" s="321" t="s">
        <v>60</v>
      </c>
      <c r="C10" s="29" t="s">
        <v>476</v>
      </c>
      <c r="D10" s="33" t="s">
        <v>57</v>
      </c>
      <c r="E10" s="33" t="s">
        <v>48</v>
      </c>
      <c r="F10" s="31" t="s">
        <v>55</v>
      </c>
      <c r="G10" s="32">
        <f>SUMIF('Session Log'!$K$3:$K1014, $B10, 'Session Log'!$P$3:$P1014)</f>
        <v>0</v>
      </c>
      <c r="H10" s="9" cm="1">
        <f t="array" ref="H10">((IFERROR(_xlfn.AGGREGATE(15, 6, 1/('Session Log'!$K$3:$K$1007='Sessions (2)'!$B10) * 'Session Log'!$R$3:$R1014, 1), "71")))+0</f>
        <v>71</v>
      </c>
      <c r="I10" s="558"/>
      <c r="J10" s="7"/>
      <c r="K10" s="4"/>
      <c r="L10" s="4"/>
      <c r="M10" s="4"/>
      <c r="N10" s="4"/>
    </row>
    <row r="11" spans="1:36" ht="38" customHeight="1" x14ac:dyDescent="0.15">
      <c r="A11" s="553">
        <v>3</v>
      </c>
      <c r="B11" s="322" t="s">
        <v>61</v>
      </c>
      <c r="C11" s="29" t="s">
        <v>476</v>
      </c>
      <c r="D11" s="33" t="s">
        <v>130</v>
      </c>
      <c r="E11" s="33" t="s">
        <v>48</v>
      </c>
      <c r="F11" s="31" t="s">
        <v>49</v>
      </c>
      <c r="G11" s="32">
        <f>SUMIF('Session Log'!$K$3:$K1013, $B11, 'Session Log'!$P$3:$P1013)</f>
        <v>70</v>
      </c>
      <c r="H11" s="9">
        <f>((IFERROR(_xlfn.AGGREGATE(15, 6, 1/('Session Log'!$K$3:$K$1007='Sessions (2)'!$B11) * 'Session Log'!$R$3:$R1013, 1), "70")))+0</f>
        <v>0</v>
      </c>
      <c r="I11" s="556">
        <f>SUM(H11:H13)</f>
        <v>71</v>
      </c>
      <c r="J11" s="7"/>
      <c r="K11" s="4"/>
      <c r="L11" s="4"/>
      <c r="M11" s="4"/>
      <c r="N11" s="4"/>
    </row>
    <row r="12" spans="1:36" ht="38" customHeight="1" x14ac:dyDescent="0.15">
      <c r="A12" s="554"/>
      <c r="B12" s="321" t="s">
        <v>63</v>
      </c>
      <c r="C12" s="29" t="s">
        <v>476</v>
      </c>
      <c r="D12" s="33" t="s">
        <v>130</v>
      </c>
      <c r="E12" s="33" t="s">
        <v>48</v>
      </c>
      <c r="F12" s="31" t="s">
        <v>51</v>
      </c>
      <c r="G12" s="32">
        <f>SUMIF('Session Log'!$K$3:$K1015, $B12, 'Session Log'!$P$3:$P1015)</f>
        <v>0</v>
      </c>
      <c r="H12" s="9" cm="1">
        <f t="array" ref="H12">((IFERROR(_xlfn.AGGREGATE(15, 6, 1/('Session Log'!$K$3:$K$1007='Sessions (2)'!$B12) * 'Session Log'!$R$3:$R1015, 1), "71")))+0</f>
        <v>71</v>
      </c>
      <c r="I12" s="557"/>
      <c r="J12" s="7"/>
      <c r="K12" s="4"/>
      <c r="L12" s="4"/>
      <c r="M12" s="4"/>
      <c r="N12" s="4"/>
    </row>
    <row r="13" spans="1:36" ht="38" customHeight="1" x14ac:dyDescent="0.15">
      <c r="A13" s="555"/>
      <c r="B13" s="322" t="s">
        <v>64</v>
      </c>
      <c r="C13" s="29" t="s">
        <v>476</v>
      </c>
      <c r="D13" s="33" t="s">
        <v>130</v>
      </c>
      <c r="E13" s="33" t="s">
        <v>48</v>
      </c>
      <c r="F13" s="31" t="s">
        <v>53</v>
      </c>
      <c r="G13" s="32">
        <f>SUMIF('Session Log'!$K$3:$K1016, $B13, 'Session Log'!$P$3:$P1016)</f>
        <v>70</v>
      </c>
      <c r="H13" s="9">
        <f>((IFERROR(_xlfn.AGGREGATE(15, 6, 1/('Session Log'!$K$3:$K$1007='Sessions (2)'!$B13) * 'Session Log'!$R$3:$R1016, 1), "70")))+0</f>
        <v>0</v>
      </c>
      <c r="I13" s="558"/>
      <c r="J13" s="7"/>
      <c r="K13" s="4"/>
      <c r="L13" s="4"/>
      <c r="M13" s="4"/>
      <c r="N13" s="4"/>
    </row>
    <row r="14" spans="1:36" ht="38" customHeight="1" x14ac:dyDescent="0.15">
      <c r="A14" s="553">
        <v>4</v>
      </c>
      <c r="B14" s="321" t="s">
        <v>65</v>
      </c>
      <c r="C14" s="29" t="s">
        <v>476</v>
      </c>
      <c r="D14" s="33" t="s">
        <v>131</v>
      </c>
      <c r="E14" s="33" t="s">
        <v>48</v>
      </c>
      <c r="F14" s="31" t="s">
        <v>49</v>
      </c>
      <c r="G14" s="32">
        <f>SUMIF('Session Log'!$K$3:$K1016, $B14, 'Session Log'!$P$3:$P1016)</f>
        <v>0</v>
      </c>
      <c r="H14" s="9" cm="1">
        <f t="array" ref="H14">((IFERROR(_xlfn.AGGREGATE(15, 6, 1/('Session Log'!$K$3:$K$1007='Sessions (2)'!$B14) * 'Session Log'!$R$3:$R1016, 1), "70")))+0</f>
        <v>70</v>
      </c>
      <c r="I14" s="556">
        <f>SUM(H14:H16)</f>
        <v>140</v>
      </c>
      <c r="J14" s="7"/>
      <c r="K14" s="4"/>
      <c r="L14" s="4"/>
      <c r="M14" s="4"/>
      <c r="N14" s="4"/>
    </row>
    <row r="15" spans="1:36" ht="39" customHeight="1" x14ac:dyDescent="0.15">
      <c r="A15" s="554"/>
      <c r="B15" s="322" t="s">
        <v>67</v>
      </c>
      <c r="C15" s="29" t="s">
        <v>476</v>
      </c>
      <c r="D15" s="33" t="s">
        <v>131</v>
      </c>
      <c r="E15" s="33" t="s">
        <v>48</v>
      </c>
      <c r="F15" s="31" t="s">
        <v>51</v>
      </c>
      <c r="G15" s="32">
        <f>SUMIF('Session Log'!$K$3:$K1018, $B15, 'Session Log'!$P$3:$P1018)</f>
        <v>71</v>
      </c>
      <c r="H15" s="9" cm="1">
        <f t="array" ref="H15">((IFERROR(_xlfn.AGGREGATE(15, 6, 1/('Session Log'!$K$3:$K$1007='Sessions (2)'!$B15) * 'Session Log'!$R$3:$R1018, 1), "71")))+0</f>
        <v>0</v>
      </c>
      <c r="I15" s="557"/>
      <c r="J15" s="7"/>
      <c r="K15" s="4"/>
      <c r="L15" s="4"/>
      <c r="M15" s="4"/>
      <c r="N15" s="4"/>
    </row>
    <row r="16" spans="1:36" ht="39" customHeight="1" x14ac:dyDescent="0.15">
      <c r="A16" s="555"/>
      <c r="B16" s="321" t="s">
        <v>68</v>
      </c>
      <c r="C16" s="29" t="s">
        <v>476</v>
      </c>
      <c r="D16" s="33" t="s">
        <v>131</v>
      </c>
      <c r="E16" s="33" t="s">
        <v>48</v>
      </c>
      <c r="F16" s="31" t="s">
        <v>53</v>
      </c>
      <c r="G16" s="32">
        <f>SUMIF('Session Log'!$K$3:$K1019, $B16, 'Session Log'!$P$3:$P1019)</f>
        <v>0</v>
      </c>
      <c r="H16" s="9">
        <f>((IFERROR(_xlfn.AGGREGATE(15, 6, 1/('Session Log'!$K$3:$K$1007='Sessions (2)'!$B16) * 'Session Log'!$R$3:$R1019, 1), "70")))+0</f>
        <v>70</v>
      </c>
      <c r="I16" s="558"/>
      <c r="J16" s="7"/>
      <c r="K16" s="4"/>
      <c r="L16" s="4"/>
      <c r="M16" s="4"/>
      <c r="N16" s="4"/>
    </row>
    <row r="17" spans="1:14" ht="38" customHeight="1" x14ac:dyDescent="0.15">
      <c r="A17" s="553">
        <v>5</v>
      </c>
      <c r="B17" s="322" t="s">
        <v>69</v>
      </c>
      <c r="C17" s="29" t="s">
        <v>476</v>
      </c>
      <c r="D17" s="33" t="s">
        <v>70</v>
      </c>
      <c r="E17" s="33" t="s">
        <v>48</v>
      </c>
      <c r="F17" s="31" t="s">
        <v>49</v>
      </c>
      <c r="G17" s="32">
        <f>SUMIF('Session Log'!$K$3:$K1019, $B17, 'Session Log'!$P$3:$P1019)</f>
        <v>0</v>
      </c>
      <c r="H17" s="9">
        <f>((IFERROR(_xlfn.AGGREGATE(15, 6, 1/('Session Log'!$K$3:$K$1007='Sessions (2)'!$B17) * 'Session Log'!$R$3:$R1019, 1), "70")))+0</f>
        <v>70</v>
      </c>
      <c r="I17" s="556">
        <f>SUM(H17:H19)</f>
        <v>141</v>
      </c>
      <c r="J17" s="7"/>
      <c r="K17" s="4"/>
      <c r="L17" s="4"/>
      <c r="M17" s="4"/>
      <c r="N17" s="4"/>
    </row>
    <row r="18" spans="1:14" ht="38" customHeight="1" x14ac:dyDescent="0.15">
      <c r="A18" s="554"/>
      <c r="B18" s="321" t="s">
        <v>71</v>
      </c>
      <c r="C18" s="29" t="s">
        <v>476</v>
      </c>
      <c r="D18" s="33" t="s">
        <v>70</v>
      </c>
      <c r="E18" s="33" t="s">
        <v>48</v>
      </c>
      <c r="F18" s="31" t="s">
        <v>51</v>
      </c>
      <c r="G18" s="32">
        <f>SUMIF('Session Log'!$K$3:$K1020, $B18, 'Session Log'!$P$3:$P1020)</f>
        <v>0</v>
      </c>
      <c r="H18" s="9" cm="1">
        <f t="array" ref="H18">((IFERROR(_xlfn.AGGREGATE(15, 6, 1/('Session Log'!$K$3:$K$1007='Sessions (2)'!$B18) * 'Session Log'!$R$3:$R1020, 1), "71")))+0</f>
        <v>71</v>
      </c>
      <c r="I18" s="557"/>
      <c r="J18" s="7"/>
      <c r="K18" s="4"/>
      <c r="L18" s="4"/>
      <c r="M18" s="4"/>
      <c r="N18" s="4"/>
    </row>
    <row r="19" spans="1:14" ht="38" customHeight="1" x14ac:dyDescent="0.15">
      <c r="A19" s="555"/>
      <c r="B19" s="322" t="s">
        <v>72</v>
      </c>
      <c r="C19" s="29" t="s">
        <v>476</v>
      </c>
      <c r="D19" s="33" t="s">
        <v>70</v>
      </c>
      <c r="E19" s="33" t="s">
        <v>48</v>
      </c>
      <c r="F19" s="31" t="s">
        <v>53</v>
      </c>
      <c r="G19" s="32">
        <f>SUMIF('Session Log'!$K$3:$K1021, $B19, 'Session Log'!$P$3:$P1021)</f>
        <v>70</v>
      </c>
      <c r="H19" s="9">
        <f>((IFERROR(_xlfn.AGGREGATE(15, 6, 1/('Session Log'!$K$3:$K$1007='Sessions (2)'!$B19) * 'Session Log'!$R$3:$R1021, 1), "70")))+0</f>
        <v>0</v>
      </c>
      <c r="I19" s="558"/>
      <c r="J19" s="7"/>
      <c r="K19" s="4"/>
      <c r="L19" s="4"/>
      <c r="M19" s="4"/>
      <c r="N19" s="4"/>
    </row>
    <row r="20" spans="1:14" ht="38" customHeight="1" x14ac:dyDescent="0.15">
      <c r="A20" s="553">
        <v>6</v>
      </c>
      <c r="B20" s="321" t="s">
        <v>73</v>
      </c>
      <c r="C20" s="6" t="s">
        <v>477</v>
      </c>
      <c r="D20" s="33" t="s">
        <v>47</v>
      </c>
      <c r="E20" s="33" t="s">
        <v>48</v>
      </c>
      <c r="F20" s="31" t="s">
        <v>49</v>
      </c>
      <c r="G20" s="32">
        <f>SUMIF('Session Log'!$K$3:$K1022, $B20, 'Session Log'!$P$3:$P1022)</f>
        <v>0</v>
      </c>
      <c r="H20" s="9">
        <f>((IFERROR(_xlfn.AGGREGATE(15, 6, 1/('Session Log'!$K$3:$K$1007='Sessions (2)'!$B20) * 'Session Log'!$R$3:$R1022, 1), "70")))+0</f>
        <v>70</v>
      </c>
      <c r="I20" s="556">
        <f>SUM(H20:H22)</f>
        <v>148</v>
      </c>
      <c r="J20" s="7"/>
      <c r="K20" s="4"/>
      <c r="L20" s="4"/>
      <c r="M20" s="4"/>
      <c r="N20" s="4"/>
    </row>
    <row r="21" spans="1:14" ht="38" customHeight="1" x14ac:dyDescent="0.15">
      <c r="A21" s="554"/>
      <c r="B21" s="322" t="s">
        <v>75</v>
      </c>
      <c r="C21" s="6" t="s">
        <v>477</v>
      </c>
      <c r="D21" s="33" t="s">
        <v>47</v>
      </c>
      <c r="E21" s="33" t="s">
        <v>48</v>
      </c>
      <c r="F21" s="31" t="s">
        <v>51</v>
      </c>
      <c r="G21" s="32">
        <f>SUMIF('Session Log'!$K$3:$K1023, $B21, 'Session Log'!$P$3:$P1023)</f>
        <v>63</v>
      </c>
      <c r="H21" s="9" cm="1">
        <f t="array" ref="H21">((IFERROR(_xlfn.AGGREGATE(15, 6, 1/('Session Log'!$K$3:$K$1007='Sessions (2)'!$B21) * 'Session Log'!$R$3:$R1023, 1), "71")))+0</f>
        <v>8</v>
      </c>
      <c r="I21" s="557"/>
      <c r="J21" s="7"/>
      <c r="K21" s="4"/>
      <c r="L21" s="4"/>
      <c r="M21" s="4"/>
      <c r="N21" s="4"/>
    </row>
    <row r="22" spans="1:14" ht="38" customHeight="1" x14ac:dyDescent="0.15">
      <c r="A22" s="554"/>
      <c r="B22" s="321" t="s">
        <v>76</v>
      </c>
      <c r="C22" s="6" t="s">
        <v>477</v>
      </c>
      <c r="D22" s="33" t="s">
        <v>47</v>
      </c>
      <c r="E22" s="33" t="s">
        <v>48</v>
      </c>
      <c r="F22" s="31" t="s">
        <v>53</v>
      </c>
      <c r="G22" s="32">
        <f>SUMIF('Session Log'!$K$3:$K1024, $B22, 'Session Log'!$P$3:$P1024)</f>
        <v>0</v>
      </c>
      <c r="H22" s="9">
        <f>((IFERROR(_xlfn.AGGREGATE(15, 6, 1/('Session Log'!$K$3:$K$1007='Sessions (2)'!$B22) * 'Session Log'!$R$3:$R1024, 1), "70")))+0</f>
        <v>70</v>
      </c>
      <c r="I22" s="558"/>
      <c r="J22" s="7"/>
      <c r="K22" s="4"/>
      <c r="L22" s="4"/>
      <c r="M22" s="4"/>
      <c r="N22" s="4"/>
    </row>
    <row r="23" spans="1:14" ht="38" customHeight="1" x14ac:dyDescent="0.15">
      <c r="A23" s="553">
        <v>7</v>
      </c>
      <c r="B23" s="322" t="s">
        <v>77</v>
      </c>
      <c r="C23" s="6" t="s">
        <v>477</v>
      </c>
      <c r="D23" s="33" t="s">
        <v>57</v>
      </c>
      <c r="E23" s="33" t="s">
        <v>48</v>
      </c>
      <c r="F23" s="31" t="s">
        <v>49</v>
      </c>
      <c r="G23" s="32">
        <f>SUMIF('Session Log'!$K$3:$K1025, $B23, 'Session Log'!$P$3:$P1025)</f>
        <v>0</v>
      </c>
      <c r="H23" s="9">
        <f>((IFERROR(_xlfn.AGGREGATE(15, 6, 1/('Session Log'!$K$3:$K$1007='Sessions (2)'!$B23) * 'Session Log'!$R$3:$R1025, 1), "70")))+0</f>
        <v>70</v>
      </c>
      <c r="I23" s="556">
        <f>SUM(H23:H25)</f>
        <v>211</v>
      </c>
      <c r="J23" s="7"/>
      <c r="K23" s="4"/>
      <c r="L23" s="4"/>
      <c r="M23" s="4"/>
      <c r="N23" s="4"/>
    </row>
    <row r="24" spans="1:14" ht="38" customHeight="1" x14ac:dyDescent="0.15">
      <c r="A24" s="554"/>
      <c r="B24" s="321" t="s">
        <v>78</v>
      </c>
      <c r="C24" s="6" t="s">
        <v>477</v>
      </c>
      <c r="D24" s="33" t="s">
        <v>57</v>
      </c>
      <c r="E24" s="33" t="s">
        <v>48</v>
      </c>
      <c r="F24" s="31" t="s">
        <v>51</v>
      </c>
      <c r="G24" s="32">
        <f>SUMIF('Session Log'!$K$3:$K1026, $B24, 'Session Log'!$P$3:$P1026)</f>
        <v>0</v>
      </c>
      <c r="H24" s="9" cm="1">
        <f t="array" ref="H24">((IFERROR(_xlfn.AGGREGATE(15, 6, 1/('Session Log'!$K$3:$K$1007='Sessions (2)'!$B24) * 'Session Log'!$R$3:$R1026, 1), "71")))+0</f>
        <v>71</v>
      </c>
      <c r="I24" s="557"/>
      <c r="J24" s="7"/>
      <c r="K24" s="4"/>
      <c r="L24" s="4"/>
      <c r="M24" s="4"/>
      <c r="N24" s="4"/>
    </row>
    <row r="25" spans="1:14" ht="38" customHeight="1" x14ac:dyDescent="0.15">
      <c r="A25" s="554"/>
      <c r="B25" s="322" t="s">
        <v>79</v>
      </c>
      <c r="C25" s="6" t="s">
        <v>477</v>
      </c>
      <c r="D25" s="33" t="s">
        <v>57</v>
      </c>
      <c r="E25" s="33" t="s">
        <v>48</v>
      </c>
      <c r="F25" s="31" t="s">
        <v>53</v>
      </c>
      <c r="G25" s="32">
        <f>SUMIF('Session Log'!$K$3:$K1027, $B25, 'Session Log'!$P$3:$P1027)</f>
        <v>0</v>
      </c>
      <c r="H25" s="9" cm="1">
        <f t="array" ref="H25">((IFERROR(_xlfn.AGGREGATE(15, 6, 1/('Session Log'!$K$3:$K$1007='Sessions (2)'!$B25) * 'Session Log'!$R$3:$R1027, 1), "70")))+0</f>
        <v>70</v>
      </c>
      <c r="I25" s="558"/>
      <c r="J25" s="7"/>
      <c r="K25" s="4"/>
      <c r="L25" s="4"/>
      <c r="M25" s="4"/>
      <c r="N25" s="4"/>
    </row>
    <row r="26" spans="1:14" ht="38" customHeight="1" x14ac:dyDescent="0.15">
      <c r="A26" s="553">
        <v>8</v>
      </c>
      <c r="B26" s="321" t="s">
        <v>80</v>
      </c>
      <c r="C26" s="6" t="s">
        <v>477</v>
      </c>
      <c r="D26" s="33" t="s">
        <v>130</v>
      </c>
      <c r="E26" s="33" t="s">
        <v>48</v>
      </c>
      <c r="F26" s="31" t="s">
        <v>49</v>
      </c>
      <c r="G26" s="32">
        <f>SUMIF('Session Log'!$K$3:$K1028, $B26, 'Session Log'!$P$3:$P1028)</f>
        <v>0</v>
      </c>
      <c r="H26" s="9">
        <f>((IFERROR(_xlfn.AGGREGATE(15, 6, 1/('Session Log'!$K$3:$K$1007='Sessions (2)'!$B26) * 'Session Log'!$R$3:$R1028, 1), "70")))+0</f>
        <v>70</v>
      </c>
      <c r="I26" s="556">
        <f>SUM(H26:H28)</f>
        <v>140</v>
      </c>
      <c r="J26" s="7"/>
      <c r="K26" s="4"/>
      <c r="L26" s="4"/>
      <c r="M26" s="4"/>
      <c r="N26" s="4"/>
    </row>
    <row r="27" spans="1:14" ht="38" customHeight="1" x14ac:dyDescent="0.15">
      <c r="A27" s="554"/>
      <c r="B27" s="322" t="s">
        <v>81</v>
      </c>
      <c r="C27" s="6" t="s">
        <v>477</v>
      </c>
      <c r="D27" s="33" t="s">
        <v>130</v>
      </c>
      <c r="E27" s="33" t="s">
        <v>48</v>
      </c>
      <c r="F27" s="31" t="s">
        <v>51</v>
      </c>
      <c r="G27" s="32">
        <f>SUMIF('Session Log'!$K$3:$K1029, $B27, 'Session Log'!$P$3:$P1029)</f>
        <v>71</v>
      </c>
      <c r="H27" s="9" cm="1">
        <f t="array" ref="H27">((IFERROR(_xlfn.AGGREGATE(15, 6, 1/('Session Log'!$K$3:$K$1007='Sessions (2)'!$B27) * 'Session Log'!$R$3:$R1029, 1), "71")))+0</f>
        <v>0</v>
      </c>
      <c r="I27" s="557"/>
      <c r="J27" s="7"/>
      <c r="K27" s="4"/>
      <c r="L27" s="4"/>
      <c r="M27" s="4"/>
      <c r="N27" s="4"/>
    </row>
    <row r="28" spans="1:14" ht="38" customHeight="1" x14ac:dyDescent="0.15">
      <c r="A28" s="555"/>
      <c r="B28" s="321" t="s">
        <v>82</v>
      </c>
      <c r="C28" s="6" t="s">
        <v>477</v>
      </c>
      <c r="D28" s="33" t="s">
        <v>130</v>
      </c>
      <c r="E28" s="33" t="s">
        <v>48</v>
      </c>
      <c r="F28" s="31" t="s">
        <v>53</v>
      </c>
      <c r="G28" s="32">
        <f>SUMIF('Session Log'!$K$3:$K1030, $B28, 'Session Log'!$P$3:$P1030)</f>
        <v>0</v>
      </c>
      <c r="H28" s="9" cm="1">
        <f t="array" ref="H28">((IFERROR(_xlfn.AGGREGATE(15, 6, 1/('Session Log'!$K$3:$K$1007='Sessions (2)'!$B28) * 'Session Log'!$R$3:$R1030, 1), "70")))+0</f>
        <v>70</v>
      </c>
      <c r="I28" s="558"/>
      <c r="J28" s="7"/>
      <c r="K28" s="4"/>
      <c r="L28" s="4"/>
      <c r="M28" s="4"/>
      <c r="N28" s="4"/>
    </row>
    <row r="29" spans="1:14" ht="38" customHeight="1" x14ac:dyDescent="0.15">
      <c r="A29" s="553">
        <v>9</v>
      </c>
      <c r="B29" s="322" t="s">
        <v>83</v>
      </c>
      <c r="C29" s="6" t="s">
        <v>477</v>
      </c>
      <c r="D29" s="33" t="s">
        <v>131</v>
      </c>
      <c r="E29" s="33" t="s">
        <v>48</v>
      </c>
      <c r="F29" s="31" t="s">
        <v>49</v>
      </c>
      <c r="G29" s="32">
        <f>SUMIF('Session Log'!$K$3:$K1031, $B29, 'Session Log'!$P$3:$P1031)</f>
        <v>0</v>
      </c>
      <c r="H29" s="9">
        <f>((IFERROR(_xlfn.AGGREGATE(15, 6, 1/('Session Log'!$K$3:$K$1007='Sessions (2)'!$B29) * 'Session Log'!$R$3:$R1031, 1), "70")))+0</f>
        <v>70</v>
      </c>
      <c r="I29" s="556">
        <f>SUM(H29:H31)</f>
        <v>70</v>
      </c>
      <c r="J29" s="7"/>
      <c r="K29" s="4"/>
      <c r="L29" s="4"/>
      <c r="M29" s="4"/>
      <c r="N29" s="4"/>
    </row>
    <row r="30" spans="1:14" ht="38" customHeight="1" x14ac:dyDescent="0.15">
      <c r="A30" s="554"/>
      <c r="B30" s="321" t="s">
        <v>84</v>
      </c>
      <c r="C30" s="6" t="s">
        <v>477</v>
      </c>
      <c r="D30" s="33" t="s">
        <v>131</v>
      </c>
      <c r="E30" s="33" t="s">
        <v>48</v>
      </c>
      <c r="F30" s="31" t="s">
        <v>51</v>
      </c>
      <c r="G30" s="32">
        <f>SUMIF('Session Log'!$K$3:$K1032, $B30, 'Session Log'!$P$3:$P1032)</f>
        <v>71</v>
      </c>
      <c r="H30" s="9" cm="1">
        <f t="array" ref="H30">((IFERROR(_xlfn.AGGREGATE(15, 6, 1/('Session Log'!$K$3:$K$1007='Sessions (2)'!$B30) * 'Session Log'!$R$3:$R1032, 1), "71")))+0</f>
        <v>0</v>
      </c>
      <c r="I30" s="557"/>
      <c r="J30" s="7"/>
      <c r="K30" s="4"/>
      <c r="L30" s="4"/>
      <c r="M30" s="4"/>
      <c r="N30" s="4"/>
    </row>
    <row r="31" spans="1:14" ht="38" customHeight="1" x14ac:dyDescent="0.15">
      <c r="A31" s="555"/>
      <c r="B31" s="322" t="s">
        <v>85</v>
      </c>
      <c r="C31" s="6" t="s">
        <v>477</v>
      </c>
      <c r="D31" s="33" t="s">
        <v>131</v>
      </c>
      <c r="E31" s="33" t="s">
        <v>48</v>
      </c>
      <c r="F31" s="31" t="s">
        <v>53</v>
      </c>
      <c r="G31" s="32">
        <f>SUMIF('Session Log'!$K$3:$K1033, $B31, 'Session Log'!$P$3:$P1033)</f>
        <v>70</v>
      </c>
      <c r="H31" s="9" cm="1">
        <f t="array" ref="H31">((IFERROR(_xlfn.AGGREGATE(15, 6, 1/('Session Log'!$K$3:$K$1007='Sessions (2)'!$B31) * 'Session Log'!$R$3:$R1033, 1), "70")))+0</f>
        <v>0</v>
      </c>
      <c r="I31" s="558"/>
      <c r="J31" s="7"/>
      <c r="K31" s="4"/>
      <c r="L31" s="4"/>
      <c r="M31" s="4"/>
      <c r="N31" s="4"/>
    </row>
    <row r="32" spans="1:14" ht="38" customHeight="1" x14ac:dyDescent="0.15">
      <c r="A32" s="553">
        <v>10</v>
      </c>
      <c r="B32" s="321" t="s">
        <v>86</v>
      </c>
      <c r="C32" s="6" t="s">
        <v>477</v>
      </c>
      <c r="D32" s="33" t="s">
        <v>70</v>
      </c>
      <c r="E32" s="33" t="s">
        <v>48</v>
      </c>
      <c r="F32" s="31" t="s">
        <v>49</v>
      </c>
      <c r="G32" s="32">
        <f>SUMIF('Session Log'!$K$3:$K1033, $B32, 'Session Log'!$P$3:$P1033)</f>
        <v>0</v>
      </c>
      <c r="H32" s="9">
        <f>((IFERROR(_xlfn.AGGREGATE(15, 6, 1/('Session Log'!$K$3:$K$1007='Sessions (2)'!$B32) * 'Session Log'!$R$3:$R1033, 1), "70")))+0</f>
        <v>70</v>
      </c>
      <c r="I32" s="556">
        <f>SUM(H32:H34)</f>
        <v>140</v>
      </c>
      <c r="J32" s="7"/>
      <c r="K32" s="4"/>
      <c r="L32" s="4"/>
      <c r="M32" s="4"/>
      <c r="N32" s="4"/>
    </row>
    <row r="33" spans="1:14" ht="38" customHeight="1" x14ac:dyDescent="0.15">
      <c r="A33" s="554"/>
      <c r="B33" s="322" t="s">
        <v>87</v>
      </c>
      <c r="C33" s="6" t="s">
        <v>477</v>
      </c>
      <c r="D33" s="33" t="s">
        <v>70</v>
      </c>
      <c r="E33" s="33" t="s">
        <v>48</v>
      </c>
      <c r="F33" s="31" t="s">
        <v>51</v>
      </c>
      <c r="G33" s="32">
        <f>SUMIF('Session Log'!$K$3:$K1034, $B33, 'Session Log'!$P$3:$P1034)</f>
        <v>71</v>
      </c>
      <c r="H33" s="9" cm="1">
        <f t="array" ref="H33">((IFERROR(_xlfn.AGGREGATE(15, 6, 1/('Session Log'!$K$3:$K$1007='Sessions (2)'!$B33) * 'Session Log'!$R$3:$R1034, 1), "71")))+0</f>
        <v>0</v>
      </c>
      <c r="I33" s="557"/>
      <c r="J33" s="7"/>
      <c r="K33" s="4"/>
      <c r="L33" s="4"/>
      <c r="M33" s="4"/>
    </row>
    <row r="34" spans="1:14" ht="38" customHeight="1" x14ac:dyDescent="0.15">
      <c r="A34" s="555"/>
      <c r="B34" s="321" t="s">
        <v>88</v>
      </c>
      <c r="C34" s="6" t="s">
        <v>477</v>
      </c>
      <c r="D34" s="33" t="s">
        <v>70</v>
      </c>
      <c r="E34" s="33" t="s">
        <v>48</v>
      </c>
      <c r="F34" s="31" t="s">
        <v>53</v>
      </c>
      <c r="G34" s="32">
        <f>SUMIF('Session Log'!$K$3:$K1035, $B34, 'Session Log'!$P$3:$P1035)</f>
        <v>0</v>
      </c>
      <c r="H34" s="9" cm="1">
        <f t="array" ref="H34">((IFERROR(_xlfn.AGGREGATE(15, 6, 1/('Session Log'!$K$3:$K$1007='Sessions (2)'!$B34) * 'Session Log'!$R$3:$R1035, 1), "70")))+0</f>
        <v>70</v>
      </c>
      <c r="I34" s="558"/>
      <c r="J34" s="7"/>
      <c r="K34" s="4"/>
      <c r="L34" s="4"/>
      <c r="M34" s="4"/>
    </row>
    <row r="35" spans="1:14" ht="38" customHeight="1" x14ac:dyDescent="0.15">
      <c r="A35" s="407">
        <v>11</v>
      </c>
      <c r="B35" s="322" t="s">
        <v>89</v>
      </c>
      <c r="C35" s="6" t="s">
        <v>476</v>
      </c>
      <c r="D35" s="33" t="s">
        <v>47</v>
      </c>
      <c r="E35" s="34">
        <v>0</v>
      </c>
      <c r="F35" s="31" t="s">
        <v>49</v>
      </c>
      <c r="G35" s="32">
        <f>SUMIF('Session Log'!$K$3:$K1036, $B35, 'Session Log'!$P$3:$P1036)</f>
        <v>0</v>
      </c>
      <c r="H35" s="9">
        <f>((IFERROR(_xlfn.AGGREGATE(15, 6, 1/('Session Log'!$K$3:$K$1007='Sessions (2)'!$B35) * 'Session Log'!$R$3:$R1035, 1), "70")))+0</f>
        <v>70</v>
      </c>
      <c r="I35" s="408">
        <f>SUM(H35)</f>
        <v>70</v>
      </c>
      <c r="J35" s="7"/>
      <c r="K35" s="4"/>
      <c r="L35" s="4"/>
      <c r="M35" s="4"/>
    </row>
    <row r="36" spans="1:14" s="313" customFormat="1" ht="38" customHeight="1" x14ac:dyDescent="0.15">
      <c r="A36" s="407">
        <v>12</v>
      </c>
      <c r="B36" s="321" t="s">
        <v>90</v>
      </c>
      <c r="C36" s="6" t="s">
        <v>476</v>
      </c>
      <c r="D36" s="33" t="s">
        <v>47</v>
      </c>
      <c r="E36" s="34">
        <v>90</v>
      </c>
      <c r="F36" s="31" t="s">
        <v>49</v>
      </c>
      <c r="G36" s="32">
        <f>SUMIF('Session Log'!$K$3:$K1037, $B36, 'Session Log'!$P$3:$P1037)</f>
        <v>0</v>
      </c>
      <c r="H36" s="9" cm="1">
        <f t="array" ref="H36">((IFERROR(_xlfn.AGGREGATE(15, 6, 1/('Session Log'!$K$3:$K$1007='Sessions (2)'!$B36) * 'Session Log'!$R$3:$R1037, 1), "70")))+0</f>
        <v>70</v>
      </c>
      <c r="I36" s="408">
        <f>SUM(H36)</f>
        <v>70</v>
      </c>
      <c r="J36" s="311"/>
      <c r="K36" s="312"/>
      <c r="L36" s="312"/>
      <c r="M36" s="312"/>
    </row>
    <row r="37" spans="1:14" s="313" customFormat="1" ht="38" customHeight="1" x14ac:dyDescent="0.15">
      <c r="A37" s="407">
        <v>13</v>
      </c>
      <c r="B37" s="322" t="s">
        <v>91</v>
      </c>
      <c r="C37" s="6" t="s">
        <v>476</v>
      </c>
      <c r="D37" s="33" t="s">
        <v>47</v>
      </c>
      <c r="E37" s="34">
        <v>180</v>
      </c>
      <c r="F37" s="31" t="s">
        <v>49</v>
      </c>
      <c r="G37" s="32">
        <f>SUMIF('Session Log'!$K$3:$K1038, $B37, 'Session Log'!$P$3:$P1038)</f>
        <v>70</v>
      </c>
      <c r="H37" s="9" cm="1">
        <f t="array" ref="H37">((IFERROR(_xlfn.AGGREGATE(15, 6, 1/('Session Log'!$K$3:$K$1007='Sessions (2)'!$B37) * 'Session Log'!$R$3:$R1038, 1), "70")))+0</f>
        <v>0</v>
      </c>
      <c r="I37" s="408">
        <f>SUM(H37)</f>
        <v>0</v>
      </c>
      <c r="J37" s="311"/>
      <c r="K37" s="312"/>
      <c r="L37" s="312"/>
      <c r="M37" s="312"/>
    </row>
    <row r="38" spans="1:14" s="313" customFormat="1" ht="38" customHeight="1" x14ac:dyDescent="0.15">
      <c r="A38" s="407">
        <v>14</v>
      </c>
      <c r="B38" s="321" t="s">
        <v>92</v>
      </c>
      <c r="C38" s="6" t="s">
        <v>476</v>
      </c>
      <c r="D38" s="33" t="s">
        <v>57</v>
      </c>
      <c r="E38" s="34">
        <v>0</v>
      </c>
      <c r="F38" s="31" t="s">
        <v>49</v>
      </c>
      <c r="G38" s="32">
        <f>SUMIF('Session Log'!$K$3:$K1041, $B38, 'Session Log'!$P$3:$P1041)</f>
        <v>0</v>
      </c>
      <c r="H38" s="9" cm="1">
        <f t="array" ref="H38">((IFERROR(_xlfn.AGGREGATE(15, 6, 1/('Session Log'!$K$3:$K$1007='Sessions (2)'!$B38) * 'Session Log'!$R$3:$R1039, 1), "70")))+0</f>
        <v>70</v>
      </c>
      <c r="I38" s="408">
        <f t="shared" ref="I38:I46" si="0">SUM(H38)</f>
        <v>70</v>
      </c>
      <c r="J38" s="311"/>
      <c r="K38" s="312"/>
      <c r="L38" s="312"/>
      <c r="M38" s="312"/>
    </row>
    <row r="39" spans="1:14" s="313" customFormat="1" ht="38" customHeight="1" x14ac:dyDescent="0.15">
      <c r="A39" s="407">
        <v>15</v>
      </c>
      <c r="B39" s="322" t="s">
        <v>93</v>
      </c>
      <c r="C39" s="6" t="s">
        <v>476</v>
      </c>
      <c r="D39" s="33" t="s">
        <v>57</v>
      </c>
      <c r="E39" s="34">
        <v>90</v>
      </c>
      <c r="F39" s="31" t="s">
        <v>49</v>
      </c>
      <c r="G39" s="32">
        <f>SUMIF('Session Log'!$K$3:$K1043, $B39, 'Session Log'!$P$3:$P1043)</f>
        <v>0</v>
      </c>
      <c r="H39" s="9" cm="1">
        <f t="array" ref="H39">((IFERROR(_xlfn.AGGREGATE(15, 6, 1/('Session Log'!$K$3:$K$1007='Sessions (2)'!$B39) * 'Session Log'!$R$3:$R1040, 1), "70")))+0</f>
        <v>70</v>
      </c>
      <c r="I39" s="408">
        <f t="shared" si="0"/>
        <v>70</v>
      </c>
      <c r="J39" s="311"/>
      <c r="K39" s="312"/>
      <c r="L39" s="312"/>
      <c r="M39" s="312"/>
      <c r="N39" s="312"/>
    </row>
    <row r="40" spans="1:14" s="313" customFormat="1" ht="38" customHeight="1" x14ac:dyDescent="0.15">
      <c r="A40" s="407">
        <v>16</v>
      </c>
      <c r="B40" s="321" t="s">
        <v>94</v>
      </c>
      <c r="C40" s="6" t="s">
        <v>476</v>
      </c>
      <c r="D40" s="33" t="s">
        <v>57</v>
      </c>
      <c r="E40" s="34">
        <v>180</v>
      </c>
      <c r="F40" s="31" t="s">
        <v>49</v>
      </c>
      <c r="G40" s="32">
        <f>SUMIF('Session Log'!$K$3:$K1044, $B40, 'Session Log'!$P$3:$P1044)</f>
        <v>0</v>
      </c>
      <c r="H40" s="9" cm="1">
        <f t="array" ref="H40">((IFERROR(_xlfn.AGGREGATE(15, 6, 1/('Session Log'!$K$3:$K$1007='Sessions (2)'!$B40) * 'Session Log'!$R$3:$R1041, 1), "70")))+0</f>
        <v>70</v>
      </c>
      <c r="I40" s="408">
        <f t="shared" si="0"/>
        <v>70</v>
      </c>
      <c r="J40" s="311"/>
      <c r="K40" s="312"/>
      <c r="L40" s="312"/>
      <c r="M40" s="312"/>
      <c r="N40" s="312"/>
    </row>
    <row r="41" spans="1:14" s="313" customFormat="1" ht="38" customHeight="1" x14ac:dyDescent="0.15">
      <c r="A41" s="407">
        <v>17</v>
      </c>
      <c r="B41" s="322" t="s">
        <v>95</v>
      </c>
      <c r="C41" s="6" t="s">
        <v>477</v>
      </c>
      <c r="D41" s="33" t="s">
        <v>47</v>
      </c>
      <c r="E41" s="34">
        <v>0</v>
      </c>
      <c r="F41" s="31" t="s">
        <v>49</v>
      </c>
      <c r="G41" s="32">
        <f>SUMIF('Session Log'!$K$3:$K1047, $B41, 'Session Log'!$P$3:$P1047)</f>
        <v>70</v>
      </c>
      <c r="H41" s="9" cm="1">
        <f t="array" ref="H41">((IFERROR(_xlfn.AGGREGATE(15, 6, 1/('Session Log'!$K$3:$K$1007='Sessions (2)'!$B41) * 'Session Log'!$R$3:$R1041, 1), "70")))+0</f>
        <v>0</v>
      </c>
      <c r="I41" s="408">
        <f t="shared" si="0"/>
        <v>0</v>
      </c>
      <c r="J41" s="311"/>
      <c r="K41" s="312"/>
      <c r="L41" s="312"/>
      <c r="M41" s="312"/>
      <c r="N41" s="312"/>
    </row>
    <row r="42" spans="1:14" s="313" customFormat="1" ht="38" customHeight="1" x14ac:dyDescent="0.15">
      <c r="A42" s="407">
        <v>18</v>
      </c>
      <c r="B42" s="321" t="s">
        <v>97</v>
      </c>
      <c r="C42" s="6" t="s">
        <v>477</v>
      </c>
      <c r="D42" s="33" t="s">
        <v>47</v>
      </c>
      <c r="E42" s="34">
        <v>90</v>
      </c>
      <c r="F42" s="31" t="s">
        <v>49</v>
      </c>
      <c r="G42" s="32">
        <f>SUMIF('Session Log'!$K$3:$K1049, $B42, 'Session Log'!$P$3:$P1049)</f>
        <v>0</v>
      </c>
      <c r="H42" s="9" cm="1">
        <f t="array" ref="H42">((IFERROR(_xlfn.AGGREGATE(15, 6, 1/('Session Log'!$K$3:$K$1007='Sessions (2)'!$B43) * 'Session Log'!$R$3:$R1042, 1), "70")))+0</f>
        <v>70</v>
      </c>
      <c r="I42" s="408">
        <f t="shared" si="0"/>
        <v>70</v>
      </c>
      <c r="J42" s="311"/>
      <c r="K42" s="312"/>
      <c r="L42" s="312"/>
      <c r="M42" s="312"/>
      <c r="N42" s="312"/>
    </row>
    <row r="43" spans="1:14" s="313" customFormat="1" ht="38" customHeight="1" x14ac:dyDescent="0.15">
      <c r="A43" s="407">
        <v>19</v>
      </c>
      <c r="B43" s="322" t="s">
        <v>98</v>
      </c>
      <c r="C43" s="6" t="s">
        <v>477</v>
      </c>
      <c r="D43" s="33" t="s">
        <v>47</v>
      </c>
      <c r="E43" s="34">
        <v>180</v>
      </c>
      <c r="F43" s="31" t="s">
        <v>49</v>
      </c>
      <c r="G43" s="32">
        <f>SUMIF('Session Log'!$K$3:$K1050, $B43, 'Session Log'!$P$3:$P1050)</f>
        <v>0</v>
      </c>
      <c r="H43" s="9" cm="1">
        <f t="array" ref="H43">((IFERROR(_xlfn.AGGREGATE(15, 6, 1/('Session Log'!$K$3:$K$1007='Sessions (2)'!$B44) * 'Session Log'!$R$3:$R1043, 1), "70")))+0</f>
        <v>70</v>
      </c>
      <c r="I43" s="408">
        <f t="shared" si="0"/>
        <v>70</v>
      </c>
      <c r="J43" s="311"/>
      <c r="K43" s="312"/>
      <c r="L43" s="312"/>
      <c r="M43" s="312"/>
      <c r="N43" s="312"/>
    </row>
    <row r="44" spans="1:14" s="313" customFormat="1" ht="38" customHeight="1" x14ac:dyDescent="0.15">
      <c r="A44" s="407">
        <v>20</v>
      </c>
      <c r="B44" s="321" t="s">
        <v>99</v>
      </c>
      <c r="C44" s="6" t="s">
        <v>477</v>
      </c>
      <c r="D44" s="33" t="s">
        <v>57</v>
      </c>
      <c r="E44" s="34">
        <v>0</v>
      </c>
      <c r="F44" s="31" t="s">
        <v>49</v>
      </c>
      <c r="G44" s="32">
        <f>SUMIF('Session Log'!$K$3:$K1053, $B44, 'Session Log'!$P$3:$P1053)</f>
        <v>70</v>
      </c>
      <c r="H44" s="9" cm="1">
        <f t="array" ref="H44">((IFERROR(_xlfn.AGGREGATE(15, 6, 1/('Session Log'!$K$3:$K$1007='Sessions (2)'!$B45) * 'Session Log'!$R$3:$R1043, 1), "70")))+0</f>
        <v>0</v>
      </c>
      <c r="I44" s="408">
        <f t="shared" si="0"/>
        <v>0</v>
      </c>
      <c r="J44" s="311"/>
      <c r="K44" s="312"/>
      <c r="L44" s="312"/>
      <c r="M44" s="312"/>
      <c r="N44" s="312"/>
    </row>
    <row r="45" spans="1:14" s="313" customFormat="1" ht="38" customHeight="1" x14ac:dyDescent="0.15">
      <c r="A45" s="407">
        <v>21</v>
      </c>
      <c r="B45" s="322" t="s">
        <v>100</v>
      </c>
      <c r="C45" s="6" t="s">
        <v>477</v>
      </c>
      <c r="D45" s="33" t="s">
        <v>57</v>
      </c>
      <c r="E45" s="34">
        <v>90</v>
      </c>
      <c r="F45" s="31" t="s">
        <v>49</v>
      </c>
      <c r="G45" s="32">
        <f>SUMIF('Session Log'!$K$3:$K1055, $B45, 'Session Log'!$P$3:$P1055)</f>
        <v>70</v>
      </c>
      <c r="H45" s="9" cm="1">
        <f t="array" ref="H45">((IFERROR(_xlfn.AGGREGATE(15, 6, 1/('Session Log'!$K$3:$K$1007='Sessions (2)'!$B46) * 'Session Log'!$R$3:$R1044, 1), "70")))+0</f>
        <v>0</v>
      </c>
      <c r="I45" s="408">
        <f t="shared" si="0"/>
        <v>0</v>
      </c>
      <c r="J45" s="311"/>
      <c r="K45" s="312"/>
      <c r="L45" s="312"/>
      <c r="M45" s="312"/>
      <c r="N45" s="312"/>
    </row>
    <row r="46" spans="1:14" s="313" customFormat="1" ht="38" customHeight="1" x14ac:dyDescent="0.15">
      <c r="A46" s="407">
        <v>22</v>
      </c>
      <c r="B46" s="321" t="s">
        <v>101</v>
      </c>
      <c r="C46" s="6" t="s">
        <v>477</v>
      </c>
      <c r="D46" s="308" t="s">
        <v>57</v>
      </c>
      <c r="E46" s="309">
        <v>180</v>
      </c>
      <c r="F46" s="310" t="s">
        <v>49</v>
      </c>
      <c r="G46" s="32">
        <f>SUMIF('Session Log'!$K$3:$K1056, $B46, 'Session Log'!$P$3:$P1056)</f>
        <v>0</v>
      </c>
      <c r="H46" s="9" cm="1">
        <f t="array" ref="H46">((IFERROR(_xlfn.AGGREGATE(15, 6, 1/('Session Log'!$K$3:$K$1007='Sessions (2)'!$B47) * 'Session Log'!$R$3:$R1045, 1), "70")))+0</f>
        <v>70</v>
      </c>
      <c r="I46" s="408">
        <f t="shared" si="0"/>
        <v>70</v>
      </c>
      <c r="J46" s="311"/>
      <c r="K46" s="312"/>
      <c r="L46" s="312"/>
      <c r="M46" s="312"/>
      <c r="N46" s="312"/>
    </row>
    <row r="47" spans="1:14" ht="38" customHeight="1" x14ac:dyDescent="0.15">
      <c r="J47" s="7"/>
      <c r="K47" s="4"/>
      <c r="L47" s="4"/>
      <c r="M47" s="4"/>
    </row>
    <row r="48" spans="1:14" ht="38" customHeight="1" x14ac:dyDescent="0.15">
      <c r="J48" s="7"/>
      <c r="K48" s="4"/>
      <c r="L48" s="4"/>
      <c r="M48" s="4"/>
    </row>
    <row r="49" spans="10:14" ht="38" customHeight="1" x14ac:dyDescent="0.15">
      <c r="J49" s="7"/>
      <c r="K49" s="4"/>
      <c r="L49" s="4"/>
      <c r="M49" s="4"/>
    </row>
    <row r="50" spans="10:14" ht="39" customHeight="1" x14ac:dyDescent="0.15">
      <c r="J50" s="7"/>
      <c r="K50" s="4"/>
      <c r="L50" s="4"/>
      <c r="M50" s="4"/>
      <c r="N50" s="4"/>
    </row>
    <row r="51" spans="10:14" ht="38" customHeight="1" x14ac:dyDescent="0.15">
      <c r="J51" s="7"/>
      <c r="K51" s="4"/>
      <c r="L51" s="4"/>
      <c r="M51" s="4"/>
      <c r="N51" s="4"/>
    </row>
    <row r="54" spans="10:14" ht="38" customHeight="1" x14ac:dyDescent="0.15">
      <c r="J54" s="7"/>
      <c r="K54" s="4"/>
      <c r="L54" s="4"/>
      <c r="M54" s="4"/>
      <c r="N54" s="4"/>
    </row>
    <row r="55" spans="10:14" ht="38" customHeight="1" x14ac:dyDescent="0.15">
      <c r="J55" s="7"/>
      <c r="K55" s="4"/>
      <c r="L55" s="4"/>
      <c r="M55" s="4"/>
      <c r="N55" s="4"/>
    </row>
    <row r="56" spans="10:14" ht="38" customHeight="1" x14ac:dyDescent="0.15">
      <c r="J56" s="7"/>
      <c r="K56" s="4"/>
      <c r="L56" s="4"/>
      <c r="M56" s="4"/>
      <c r="N56" s="4"/>
    </row>
    <row r="57" spans="10:14" ht="38" customHeight="1" x14ac:dyDescent="0.15">
      <c r="J57" s="7"/>
      <c r="K57" s="4"/>
      <c r="L57" s="4"/>
      <c r="M57" s="4"/>
      <c r="N57" s="4"/>
    </row>
    <row r="58" spans="10:14" ht="38" customHeight="1" x14ac:dyDescent="0.15">
      <c r="J58" s="7"/>
      <c r="K58" s="4"/>
      <c r="L58" s="4"/>
      <c r="M58" s="4"/>
      <c r="N58" s="4"/>
    </row>
    <row r="59" spans="10:14" ht="38" customHeight="1" x14ac:dyDescent="0.15">
      <c r="J59" s="7"/>
      <c r="K59" s="4"/>
      <c r="L59" s="4"/>
      <c r="M59" s="4"/>
      <c r="N59" s="4"/>
    </row>
    <row r="60" spans="10:14" ht="38" customHeight="1" x14ac:dyDescent="0.15">
      <c r="J60" s="7"/>
      <c r="K60" s="4"/>
      <c r="L60" s="4"/>
      <c r="M60" s="4"/>
      <c r="N60" s="4"/>
    </row>
    <row r="61" spans="10:14" ht="38" customHeight="1" x14ac:dyDescent="0.15">
      <c r="J61" s="7"/>
      <c r="K61" s="4"/>
      <c r="L61" s="4"/>
      <c r="M61" s="4"/>
      <c r="N61" s="4"/>
    </row>
    <row r="62" spans="10:14" ht="38" customHeight="1" x14ac:dyDescent="0.15">
      <c r="J62" s="7"/>
      <c r="K62" s="4"/>
      <c r="L62" s="4"/>
      <c r="M62" s="4"/>
      <c r="N62" s="4"/>
    </row>
    <row r="63" spans="10:14" ht="38" customHeight="1" x14ac:dyDescent="0.15">
      <c r="J63" s="7"/>
      <c r="K63" s="4"/>
      <c r="L63" s="4"/>
      <c r="M63" s="4"/>
      <c r="N63" s="4"/>
    </row>
    <row r="64" spans="10:14" ht="38" customHeight="1" x14ac:dyDescent="0.15">
      <c r="J64" s="7"/>
      <c r="K64" s="4"/>
      <c r="L64" s="4"/>
      <c r="M64" s="4"/>
      <c r="N64" s="4"/>
    </row>
    <row r="65" spans="10:14" ht="38" customHeight="1" x14ac:dyDescent="0.15">
      <c r="J65" s="7"/>
      <c r="K65" s="4"/>
      <c r="L65" s="4"/>
      <c r="M65" s="4"/>
      <c r="N65" s="4"/>
    </row>
    <row r="66" spans="10:14" ht="38" customHeight="1" x14ac:dyDescent="0.15">
      <c r="J66" s="7"/>
      <c r="K66" s="4"/>
      <c r="L66" s="4"/>
      <c r="M66" s="4"/>
      <c r="N66" s="4"/>
    </row>
    <row r="67" spans="10:14" ht="38" customHeight="1" x14ac:dyDescent="0.15">
      <c r="J67" s="7"/>
      <c r="K67" s="4"/>
      <c r="L67" s="4"/>
      <c r="M67" s="4"/>
      <c r="N67" s="4"/>
    </row>
    <row r="68" spans="10:14" ht="38" customHeight="1" x14ac:dyDescent="0.15">
      <c r="J68" s="7"/>
      <c r="K68" s="4"/>
      <c r="L68" s="4"/>
      <c r="M68" s="4"/>
      <c r="N68" s="4"/>
    </row>
    <row r="69" spans="10:14" ht="38" customHeight="1" x14ac:dyDescent="0.15">
      <c r="J69" s="7"/>
      <c r="K69" s="4"/>
      <c r="L69" s="4"/>
      <c r="M69" s="4"/>
      <c r="N69" s="4"/>
    </row>
    <row r="70" spans="10:14" ht="38" customHeight="1" x14ac:dyDescent="0.15">
      <c r="J70" s="7"/>
      <c r="K70" s="4"/>
      <c r="L70" s="4"/>
      <c r="M70" s="4"/>
      <c r="N70" s="4"/>
    </row>
    <row r="71" spans="10:14" ht="38" customHeight="1" x14ac:dyDescent="0.15">
      <c r="J71" s="7"/>
      <c r="K71" s="4"/>
      <c r="L71" s="4"/>
      <c r="M71" s="4"/>
      <c r="N71" s="4"/>
    </row>
    <row r="72" spans="10:14" ht="38" customHeight="1" x14ac:dyDescent="0.15">
      <c r="J72" s="7"/>
      <c r="K72" s="4"/>
      <c r="L72" s="4"/>
    </row>
    <row r="73" spans="10:14" ht="38" customHeight="1" x14ac:dyDescent="0.15">
      <c r="K73" s="4"/>
      <c r="L73" s="4"/>
    </row>
    <row r="74" spans="10:14" ht="38" customHeight="1" x14ac:dyDescent="0.15">
      <c r="K74" s="4"/>
      <c r="L74" s="4"/>
    </row>
    <row r="75" spans="10:14" ht="38" customHeight="1" x14ac:dyDescent="0.15">
      <c r="K75" s="4"/>
      <c r="L75" s="4"/>
    </row>
    <row r="76" spans="10:14" ht="38" customHeight="1" x14ac:dyDescent="0.15">
      <c r="K76" s="4"/>
      <c r="L76" s="4"/>
    </row>
    <row r="77" spans="10:14" ht="38" customHeight="1" x14ac:dyDescent="0.15">
      <c r="K77" s="4"/>
      <c r="L77" s="4"/>
    </row>
    <row r="78" spans="10:14" ht="38" customHeight="1" x14ac:dyDescent="0.15">
      <c r="K78" s="4"/>
      <c r="L78" s="4"/>
    </row>
    <row r="79" spans="10:14" ht="38" customHeight="1" x14ac:dyDescent="0.15">
      <c r="K79" s="4"/>
      <c r="L79" s="4"/>
    </row>
    <row r="80" spans="10:14" ht="38" customHeight="1" x14ac:dyDescent="0.15">
      <c r="K80" s="4"/>
      <c r="L80" s="4"/>
    </row>
    <row r="81" spans="11:12" ht="38" customHeight="1" x14ac:dyDescent="0.15">
      <c r="K81" s="4"/>
      <c r="L81" s="4"/>
    </row>
    <row r="82" spans="11:12" ht="38" customHeight="1" x14ac:dyDescent="0.15">
      <c r="K82" s="4"/>
      <c r="L82" s="4"/>
    </row>
    <row r="83" spans="11:12" ht="38" customHeight="1" x14ac:dyDescent="0.15">
      <c r="K83" s="4"/>
      <c r="L83" s="4"/>
    </row>
    <row r="84" spans="11:12" ht="38" customHeight="1" x14ac:dyDescent="0.15">
      <c r="K84" s="4"/>
      <c r="L84" s="4"/>
    </row>
    <row r="85" spans="11:12" ht="38" customHeight="1" x14ac:dyDescent="0.15">
      <c r="K85" s="4"/>
      <c r="L85" s="4"/>
    </row>
    <row r="86" spans="11:12" ht="38" customHeight="1" x14ac:dyDescent="0.15">
      <c r="K86" s="4"/>
      <c r="L86" s="4"/>
    </row>
    <row r="87" spans="11:12" ht="38" customHeight="1" x14ac:dyDescent="0.15">
      <c r="K87" s="4"/>
      <c r="L87" s="4"/>
    </row>
    <row r="88" spans="11:12" ht="38" customHeight="1" x14ac:dyDescent="0.15">
      <c r="K88" s="4"/>
      <c r="L88" s="4"/>
    </row>
    <row r="89" spans="11:12" ht="38" customHeight="1" x14ac:dyDescent="0.15">
      <c r="K89" s="4"/>
      <c r="L89" s="4"/>
    </row>
    <row r="90" spans="11:12" ht="38" customHeight="1" x14ac:dyDescent="0.15">
      <c r="K90" s="4"/>
      <c r="L90" s="4"/>
    </row>
    <row r="91" spans="11:12" ht="38" customHeight="1" x14ac:dyDescent="0.15">
      <c r="K91" s="4"/>
      <c r="L91" s="4"/>
    </row>
    <row r="92" spans="11:12" ht="38" customHeight="1" x14ac:dyDescent="0.15">
      <c r="K92" s="4"/>
      <c r="L92" s="4"/>
    </row>
    <row r="93" spans="11:12" ht="38" customHeight="1" x14ac:dyDescent="0.15">
      <c r="K93" s="4"/>
      <c r="L93" s="4"/>
    </row>
    <row r="94" spans="11:12" ht="38" customHeight="1" x14ac:dyDescent="0.15">
      <c r="K94" s="4"/>
      <c r="L94" s="4"/>
    </row>
    <row r="95" spans="11:12" ht="38" customHeight="1" x14ac:dyDescent="0.15">
      <c r="K95" s="4"/>
      <c r="L95" s="4"/>
    </row>
    <row r="96" spans="11:12" ht="38" customHeight="1" x14ac:dyDescent="0.15">
      <c r="K96" s="4"/>
      <c r="L96" s="4"/>
    </row>
    <row r="97" spans="11:12" ht="38" customHeight="1" x14ac:dyDescent="0.15">
      <c r="K97" s="4"/>
      <c r="L97" s="4"/>
    </row>
    <row r="98" spans="11:12" ht="38" customHeight="1" x14ac:dyDescent="0.15">
      <c r="K98" s="4"/>
      <c r="L98" s="4"/>
    </row>
    <row r="99" spans="11:12" ht="38" customHeight="1" x14ac:dyDescent="0.15">
      <c r="K99" s="4"/>
      <c r="L99" s="4"/>
    </row>
    <row r="100" spans="11:12" ht="38" customHeight="1" x14ac:dyDescent="0.15">
      <c r="K100" s="4"/>
      <c r="L100" s="4"/>
    </row>
    <row r="101" spans="11:12" ht="38" customHeight="1" x14ac:dyDescent="0.15">
      <c r="K101" s="4"/>
      <c r="L101" s="4"/>
    </row>
    <row r="102" spans="11:12" ht="38" customHeight="1" x14ac:dyDescent="0.15">
      <c r="K102" s="4"/>
      <c r="L102" s="4"/>
    </row>
    <row r="103" spans="11:12" ht="38" customHeight="1" x14ac:dyDescent="0.15">
      <c r="K103" s="4"/>
      <c r="L103" s="4"/>
    </row>
    <row r="104" spans="11:12" ht="38" customHeight="1" x14ac:dyDescent="0.15">
      <c r="K104" s="4"/>
      <c r="L104" s="4"/>
    </row>
    <row r="105" spans="11:12" ht="38" customHeight="1" x14ac:dyDescent="0.15">
      <c r="K105" s="4"/>
      <c r="L105" s="4"/>
    </row>
    <row r="106" spans="11:12" ht="38" customHeight="1" x14ac:dyDescent="0.15">
      <c r="K106" s="4"/>
      <c r="L106" s="4"/>
    </row>
    <row r="107" spans="11:12" ht="38" customHeight="1" x14ac:dyDescent="0.15">
      <c r="K107" s="4"/>
      <c r="L107" s="4"/>
    </row>
    <row r="108" spans="11:12" ht="38" customHeight="1" x14ac:dyDescent="0.15">
      <c r="K108" s="4"/>
      <c r="L108" s="4"/>
    </row>
    <row r="109" spans="11:12" ht="38" customHeight="1" x14ac:dyDescent="0.15">
      <c r="K109" s="4"/>
      <c r="L109" s="4"/>
    </row>
    <row r="110" spans="11:12" ht="38" customHeight="1" x14ac:dyDescent="0.15">
      <c r="K110" s="4"/>
      <c r="L110" s="4"/>
    </row>
    <row r="111" spans="11:12" ht="38" customHeight="1" x14ac:dyDescent="0.15">
      <c r="K111" s="4"/>
      <c r="L111" s="4"/>
    </row>
    <row r="112" spans="11:12" ht="38" customHeight="1" x14ac:dyDescent="0.15">
      <c r="K112" s="4"/>
      <c r="L112" s="4"/>
    </row>
    <row r="113" spans="11:12" ht="38" customHeight="1" x14ac:dyDescent="0.15">
      <c r="K113" s="4"/>
      <c r="L113" s="4"/>
    </row>
    <row r="114" spans="11:12" ht="38" customHeight="1" x14ac:dyDescent="0.15">
      <c r="K114" s="4"/>
      <c r="L114" s="4"/>
    </row>
    <row r="115" spans="11:12" ht="38" customHeight="1" x14ac:dyDescent="0.15">
      <c r="K115" s="4"/>
      <c r="L115" s="4"/>
    </row>
    <row r="116" spans="11:12" ht="38" customHeight="1" x14ac:dyDescent="0.15">
      <c r="K116" s="4"/>
      <c r="L116" s="4"/>
    </row>
    <row r="117" spans="11:12" ht="38" customHeight="1" x14ac:dyDescent="0.15">
      <c r="K117" s="4"/>
      <c r="L117" s="4"/>
    </row>
    <row r="118" spans="11:12" ht="38" customHeight="1" x14ac:dyDescent="0.15">
      <c r="K118" s="4"/>
      <c r="L118" s="4"/>
    </row>
    <row r="119" spans="11:12" ht="38" customHeight="1" x14ac:dyDescent="0.15">
      <c r="K119" s="4"/>
      <c r="L119" s="4"/>
    </row>
    <row r="120" spans="11:12" ht="38" customHeight="1" x14ac:dyDescent="0.15">
      <c r="K120" s="4"/>
      <c r="L120" s="4"/>
    </row>
    <row r="121" spans="11:12" ht="38" customHeight="1" x14ac:dyDescent="0.15">
      <c r="K121" s="4"/>
      <c r="L121" s="4"/>
    </row>
    <row r="122" spans="11:12" ht="38" customHeight="1" x14ac:dyDescent="0.15">
      <c r="K122" s="4"/>
      <c r="L122" s="4"/>
    </row>
    <row r="123" spans="11:12" ht="38" customHeight="1" x14ac:dyDescent="0.15">
      <c r="K123" s="4"/>
      <c r="L123" s="4"/>
    </row>
    <row r="124" spans="11:12" ht="38" customHeight="1" x14ac:dyDescent="0.15">
      <c r="K124" s="4"/>
      <c r="L124" s="4"/>
    </row>
    <row r="125" spans="11:12" ht="38" customHeight="1" x14ac:dyDescent="0.15">
      <c r="K125" s="4"/>
      <c r="L125" s="4"/>
    </row>
    <row r="126" spans="11:12" ht="38" customHeight="1" x14ac:dyDescent="0.15">
      <c r="K126" s="4"/>
      <c r="L126" s="4"/>
    </row>
    <row r="127" spans="11:12" ht="38" customHeight="1" x14ac:dyDescent="0.15">
      <c r="K127" s="4"/>
      <c r="L127" s="4"/>
    </row>
    <row r="128" spans="11:12" ht="38" customHeight="1" x14ac:dyDescent="0.15">
      <c r="K128" s="4"/>
      <c r="L128" s="4"/>
    </row>
    <row r="129" spans="11:12" ht="38" customHeight="1" x14ac:dyDescent="0.15">
      <c r="K129" s="4"/>
      <c r="L129" s="4"/>
    </row>
    <row r="130" spans="11:12" ht="38" customHeight="1" x14ac:dyDescent="0.15">
      <c r="K130" s="4"/>
      <c r="L130" s="4"/>
    </row>
    <row r="131" spans="11:12" ht="38" customHeight="1" x14ac:dyDescent="0.15">
      <c r="K131" s="4"/>
      <c r="L131" s="4"/>
    </row>
    <row r="132" spans="11:12" ht="38" customHeight="1" x14ac:dyDescent="0.15">
      <c r="K132" s="4"/>
      <c r="L132" s="4"/>
    </row>
    <row r="133" spans="11:12" ht="38" customHeight="1" x14ac:dyDescent="0.15">
      <c r="K133" s="4"/>
      <c r="L133" s="4"/>
    </row>
    <row r="134" spans="11:12" ht="38" customHeight="1" x14ac:dyDescent="0.15">
      <c r="K134" s="4"/>
      <c r="L134" s="4"/>
    </row>
    <row r="135" spans="11:12" ht="38" customHeight="1" x14ac:dyDescent="0.15">
      <c r="K135" s="4"/>
      <c r="L135" s="4"/>
    </row>
    <row r="136" spans="11:12" ht="38" customHeight="1" x14ac:dyDescent="0.15">
      <c r="K136" s="4"/>
      <c r="L136" s="4"/>
    </row>
    <row r="137" spans="11:12" ht="38" customHeight="1" x14ac:dyDescent="0.15">
      <c r="K137" s="4"/>
      <c r="L137" s="4"/>
    </row>
    <row r="138" spans="11:12" ht="38" customHeight="1" x14ac:dyDescent="0.15">
      <c r="K138" s="4"/>
      <c r="L138" s="4"/>
    </row>
    <row r="139" spans="11:12" ht="38" customHeight="1" x14ac:dyDescent="0.15">
      <c r="K139" s="4"/>
      <c r="L139" s="4"/>
    </row>
    <row r="140" spans="11:12" ht="38" customHeight="1" x14ac:dyDescent="0.15">
      <c r="K140" s="4"/>
      <c r="L140" s="4"/>
    </row>
    <row r="141" spans="11:12" ht="38" customHeight="1" x14ac:dyDescent="0.15">
      <c r="K141" s="4"/>
      <c r="L141" s="4"/>
    </row>
    <row r="142" spans="11:12" ht="38" customHeight="1" x14ac:dyDescent="0.15">
      <c r="K142" s="4"/>
      <c r="L142" s="4"/>
    </row>
    <row r="143" spans="11:12" ht="38" customHeight="1" x14ac:dyDescent="0.15">
      <c r="K143" s="4"/>
      <c r="L143" s="4"/>
    </row>
    <row r="144" spans="11:12" ht="38" customHeight="1" x14ac:dyDescent="0.15">
      <c r="K144" s="4"/>
      <c r="L144" s="4"/>
    </row>
    <row r="145" spans="11:12" ht="38" customHeight="1" x14ac:dyDescent="0.15">
      <c r="K145" s="4"/>
      <c r="L145" s="4"/>
    </row>
    <row r="146" spans="11:12" ht="38" customHeight="1" x14ac:dyDescent="0.15">
      <c r="K146" s="4"/>
      <c r="L146" s="4"/>
    </row>
    <row r="147" spans="11:12" ht="38" customHeight="1" x14ac:dyDescent="0.15">
      <c r="K147" s="4"/>
      <c r="L147" s="4"/>
    </row>
    <row r="148" spans="11:12" ht="38" customHeight="1" x14ac:dyDescent="0.15">
      <c r="K148" s="4"/>
      <c r="L148" s="4"/>
    </row>
    <row r="149" spans="11:12" ht="38" customHeight="1" x14ac:dyDescent="0.15">
      <c r="K149" s="4"/>
      <c r="L149" s="4"/>
    </row>
    <row r="150" spans="11:12" ht="38" customHeight="1" x14ac:dyDescent="0.15">
      <c r="K150" s="4"/>
      <c r="L150" s="4"/>
    </row>
    <row r="151" spans="11:12" ht="38" customHeight="1" x14ac:dyDescent="0.15">
      <c r="K151" s="4"/>
      <c r="L151" s="4"/>
    </row>
    <row r="152" spans="11:12" ht="38" customHeight="1" x14ac:dyDescent="0.15">
      <c r="K152" s="4"/>
      <c r="L152" s="4"/>
    </row>
    <row r="153" spans="11:12" ht="38" customHeight="1" x14ac:dyDescent="0.15">
      <c r="K153" s="4"/>
      <c r="L153" s="4"/>
    </row>
    <row r="154" spans="11:12" ht="38" customHeight="1" x14ac:dyDescent="0.15">
      <c r="K154" s="4"/>
      <c r="L154" s="4"/>
    </row>
    <row r="155" spans="11:12" ht="38" customHeight="1" x14ac:dyDescent="0.15">
      <c r="K155" s="4"/>
      <c r="L155" s="4"/>
    </row>
    <row r="156" spans="11:12" ht="38" customHeight="1" x14ac:dyDescent="0.15">
      <c r="K156" s="4"/>
      <c r="L156" s="4"/>
    </row>
    <row r="157" spans="11:12" ht="38" customHeight="1" x14ac:dyDescent="0.15">
      <c r="K157" s="4"/>
      <c r="L157" s="4"/>
    </row>
    <row r="158" spans="11:12" ht="38" customHeight="1" x14ac:dyDescent="0.15">
      <c r="K158" s="4"/>
      <c r="L158" s="4"/>
    </row>
    <row r="159" spans="11:12" ht="38" customHeight="1" x14ac:dyDescent="0.15">
      <c r="L159" s="4"/>
    </row>
    <row r="160" spans="11:12" ht="38" customHeight="1" x14ac:dyDescent="0.15">
      <c r="L160" s="4"/>
    </row>
    <row r="161" spans="12:12" ht="38" customHeight="1" x14ac:dyDescent="0.15">
      <c r="L161" s="4"/>
    </row>
    <row r="162" spans="12:12" ht="38" customHeight="1" x14ac:dyDescent="0.15">
      <c r="L162" s="4"/>
    </row>
    <row r="163" spans="12:12" ht="38" customHeight="1" x14ac:dyDescent="0.15">
      <c r="L163" s="4"/>
    </row>
    <row r="164" spans="12:12" ht="38" customHeight="1" x14ac:dyDescent="0.15">
      <c r="L164" s="4"/>
    </row>
    <row r="165" spans="12:12" ht="38" customHeight="1" x14ac:dyDescent="0.15">
      <c r="L165" s="4"/>
    </row>
    <row r="166" spans="12:12" ht="38" customHeight="1" x14ac:dyDescent="0.15">
      <c r="L166" s="4"/>
    </row>
    <row r="167" spans="12:12" ht="38" customHeight="1" x14ac:dyDescent="0.15">
      <c r="L167" s="4"/>
    </row>
    <row r="168" spans="12:12" ht="38" customHeight="1" x14ac:dyDescent="0.15">
      <c r="L168" s="4"/>
    </row>
    <row r="169" spans="12:12" ht="38" customHeight="1" x14ac:dyDescent="0.15">
      <c r="L169" s="4"/>
    </row>
    <row r="170" spans="12:12" ht="38" customHeight="1" x14ac:dyDescent="0.15">
      <c r="L170" s="4"/>
    </row>
    <row r="171" spans="12:12" ht="38" customHeight="1" x14ac:dyDescent="0.15">
      <c r="L171" s="4"/>
    </row>
    <row r="172" spans="12:12" ht="38" customHeight="1" x14ac:dyDescent="0.15">
      <c r="L172" s="4"/>
    </row>
    <row r="173" spans="12:12" ht="38" customHeight="1" x14ac:dyDescent="0.15">
      <c r="L173" s="4"/>
    </row>
    <row r="174" spans="12:12" ht="38" customHeight="1" x14ac:dyDescent="0.15">
      <c r="L174" s="4"/>
    </row>
    <row r="175" spans="12:12" ht="38" customHeight="1" x14ac:dyDescent="0.15">
      <c r="L175" s="4"/>
    </row>
    <row r="176" spans="12:12" ht="38" customHeight="1" x14ac:dyDescent="0.15">
      <c r="L176" s="4"/>
    </row>
    <row r="177" spans="12:12" ht="38" customHeight="1" x14ac:dyDescent="0.15">
      <c r="L177" s="4"/>
    </row>
    <row r="178" spans="12:12" ht="38" customHeight="1" x14ac:dyDescent="0.15">
      <c r="L178" s="4"/>
    </row>
    <row r="179" spans="12:12" ht="38" customHeight="1" x14ac:dyDescent="0.15">
      <c r="L179" s="4"/>
    </row>
    <row r="180" spans="12:12" ht="38" customHeight="1" x14ac:dyDescent="0.15">
      <c r="L180" s="4"/>
    </row>
    <row r="181" spans="12:12" ht="38" customHeight="1" x14ac:dyDescent="0.15">
      <c r="L181" s="4"/>
    </row>
    <row r="182" spans="12:12" ht="38" customHeight="1" x14ac:dyDescent="0.15">
      <c r="L182" s="4"/>
    </row>
    <row r="183" spans="12:12" ht="38" customHeight="1" x14ac:dyDescent="0.15">
      <c r="L183" s="4"/>
    </row>
  </sheetData>
  <mergeCells count="20">
    <mergeCell ref="A3:A6"/>
    <mergeCell ref="I3:I6"/>
    <mergeCell ref="A7:A10"/>
    <mergeCell ref="I7:I10"/>
    <mergeCell ref="A14:A16"/>
    <mergeCell ref="I14:I16"/>
    <mergeCell ref="I11:I13"/>
    <mergeCell ref="A11:A13"/>
    <mergeCell ref="A29:A31"/>
    <mergeCell ref="I29:I31"/>
    <mergeCell ref="A32:A34"/>
    <mergeCell ref="I32:I34"/>
    <mergeCell ref="A26:A28"/>
    <mergeCell ref="I26:I28"/>
    <mergeCell ref="A17:A19"/>
    <mergeCell ref="I17:I19"/>
    <mergeCell ref="A20:A22"/>
    <mergeCell ref="I20:I22"/>
    <mergeCell ref="A23:A25"/>
    <mergeCell ref="I23:I25"/>
  </mergeCells>
  <conditionalFormatting sqref="H3:H46">
    <cfRule type="cellIs" dxfId="42" priority="4" operator="between">
      <formula>1</formula>
      <formula>69</formula>
    </cfRule>
    <cfRule type="cellIs" dxfId="41" priority="5" operator="equal">
      <formula>0</formula>
    </cfRule>
  </conditionalFormatting>
  <conditionalFormatting sqref="I11:I34">
    <cfRule type="dataBar" priority="3">
      <dataBar>
        <cfvo type="formula" val="211"/>
        <cfvo type="formula" val="0"/>
        <color rgb="FF9FB382"/>
      </dataBar>
      <extLst>
        <ext xmlns:x14="http://schemas.microsoft.com/office/spreadsheetml/2009/9/main" uri="{B025F937-C7B1-47D3-B67F-A62EFF666E3E}">
          <x14:id>{1EA2FB50-464E-42E0-AE4A-2BE737086BF6}</x14:id>
        </ext>
      </extLst>
    </cfRule>
  </conditionalFormatting>
  <conditionalFormatting sqref="I35:I46">
    <cfRule type="dataBar" priority="2">
      <dataBar>
        <cfvo type="formula" val="70"/>
        <cfvo type="formula" val="0"/>
        <color rgb="FF9FB382"/>
      </dataBar>
      <extLst>
        <ext xmlns:x14="http://schemas.microsoft.com/office/spreadsheetml/2009/9/main" uri="{B025F937-C7B1-47D3-B67F-A62EFF666E3E}">
          <x14:id>{5E782FC3-64E3-487C-8916-5D2900644F0C}</x14:id>
        </ext>
      </extLst>
    </cfRule>
  </conditionalFormatting>
  <conditionalFormatting sqref="I3:I10">
    <cfRule type="dataBar" priority="1">
      <dataBar>
        <cfvo type="formula" val="282"/>
        <cfvo type="formula" val="0"/>
        <color rgb="FF9FB382"/>
      </dataBar>
      <extLst>
        <ext xmlns:x14="http://schemas.microsoft.com/office/spreadsheetml/2009/9/main" uri="{B025F937-C7B1-47D3-B67F-A62EFF666E3E}">
          <x14:id>{3535A5AF-111C-2A4D-B096-11A186328E25}</x14:id>
        </ext>
      </extLst>
    </cfRule>
  </conditionalFormatting>
  <dataValidations count="7">
    <dataValidation type="list" allowBlank="1" showInputMessage="1" showErrorMessage="1" sqref="E49:E51 E3:E36" xr:uid="{E92D116C-DFC1-44FE-9736-36546A31F09E}">
      <formula1>"0,90,-"</formula1>
    </dataValidation>
    <dataValidation type="list" allowBlank="1" showInputMessage="1" showErrorMessage="1" sqref="E37:E46 E52:E72" xr:uid="{327E4D60-3273-48CA-88AA-5B9FEC31824B}">
      <formula1>"0,90,-,180"</formula1>
    </dataValidation>
    <dataValidation type="list" allowBlank="1" showInputMessage="1" showErrorMessage="1" sqref="F3:F46 F49:F72" xr:uid="{7899C065-4697-4E60-95CC-EF2BAB3BD7D4}">
      <formula1>"Q1, Q2, Q3, Q4, -"</formula1>
    </dataValidation>
    <dataValidation type="list" allowBlank="1" showInputMessage="1" showErrorMessage="1" sqref="D49:D72" xr:uid="{D4DFC965-D3CB-4F36-B495-F1DBD4CA1314}">
      <formula1>"Quiet,Music (mid volume),Appliance - Vent,Office Babble,TV (mid volume)"</formula1>
    </dataValidation>
    <dataValidation type="list" allowBlank="1" showInputMessage="1" showErrorMessage="1" sqref="C49:C72" xr:uid="{A501B09F-75F5-4E85-B47D-26596028139B}">
      <formula1>"HS,JS,-"</formula1>
    </dataValidation>
    <dataValidation type="list" allowBlank="1" showInputMessage="1" showErrorMessage="1" sqref="D3:D46" xr:uid="{CC724D30-D962-5B48-85D9-9C1FFC6DEF9D}">
      <formula1>"Quiet,Music (mid volume),Appliance - Washer, Coffee Shop Chatter,TV (mid volume)"</formula1>
    </dataValidation>
    <dataValidation type="list" allowBlank="1" showInputMessage="1" showErrorMessage="1" sqref="C3:C46" xr:uid="{E9E203E6-EE0A-6B45-9C63-78F56B3DDCCB}">
      <formula1>"Hai,NH,-"</formula1>
    </dataValidation>
  </dataValidation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EA2FB50-464E-42E0-AE4A-2BE737086BF6}">
            <x14:dataBar minLength="0" maxLength="100" gradient="0" direction="leftToRight" axisPosition="none">
              <x14:cfvo type="formula">
                <xm:f>211</xm:f>
              </x14:cfvo>
              <x14:cfvo type="formula">
                <xm:f>0</xm:f>
              </x14:cfvo>
              <x14:negativeFillColor rgb="FFFF0000"/>
            </x14:dataBar>
          </x14:cfRule>
          <xm:sqref>I11:I34</xm:sqref>
        </x14:conditionalFormatting>
        <x14:conditionalFormatting xmlns:xm="http://schemas.microsoft.com/office/excel/2006/main">
          <x14:cfRule type="dataBar" id="{5E782FC3-64E3-487C-8916-5D2900644F0C}">
            <x14:dataBar minLength="0" maxLength="100" gradient="0" direction="leftToRight" axisPosition="none">
              <x14:cfvo type="formula">
                <xm:f>70</xm:f>
              </x14:cfvo>
              <x14:cfvo type="formula">
                <xm:f>0</xm:f>
              </x14:cfvo>
              <x14:negativeFillColor rgb="FFFF0000"/>
            </x14:dataBar>
          </x14:cfRule>
          <xm:sqref>I35:I46</xm:sqref>
        </x14:conditionalFormatting>
        <x14:conditionalFormatting xmlns:xm="http://schemas.microsoft.com/office/excel/2006/main">
          <x14:cfRule type="dataBar" id="{3535A5AF-111C-2A4D-B096-11A186328E25}">
            <x14:dataBar minLength="0" maxLength="100" gradient="0" direction="leftToRight" axisPosition="none">
              <x14:cfvo type="formula">
                <xm:f>282</xm:f>
              </x14:cfvo>
              <x14:cfvo type="formula">
                <xm:f>0</xm:f>
              </x14:cfvo>
              <x14:negativeFillColor rgb="FFFF0000"/>
            </x14:dataBar>
          </x14:cfRule>
          <xm:sqref>I3:I10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24"/>
  <sheetViews>
    <sheetView showGridLines="0" tabSelected="1" workbookViewId="0">
      <pane xSplit="10" ySplit="2" topLeftCell="T21" activePane="bottomRight" state="frozen"/>
      <selection pane="topRight"/>
      <selection pane="bottomLeft"/>
      <selection pane="bottomRight" activeCell="W43" sqref="W43"/>
    </sheetView>
  </sheetViews>
  <sheetFormatPr baseColWidth="10" defaultColWidth="16.33203125" defaultRowHeight="39.75" customHeight="1" x14ac:dyDescent="0.15"/>
  <cols>
    <col min="1" max="1" width="16" style="104" customWidth="1"/>
    <col min="2" max="3" width="14.33203125" style="104" customWidth="1"/>
    <col min="4" max="4" width="16.33203125" style="105" customWidth="1"/>
    <col min="5" max="5" width="12" style="106" customWidth="1"/>
    <col min="6" max="6" width="16.33203125" style="107" customWidth="1"/>
    <col min="7" max="7" width="16.33203125" style="108" customWidth="1"/>
    <col min="8" max="8" width="18.1640625" style="108" customWidth="1"/>
    <col min="9" max="9" width="12.5" style="107" customWidth="1"/>
    <col min="10" max="10" width="8.1640625" style="116" customWidth="1"/>
    <col min="11" max="11" width="12" style="109" customWidth="1"/>
    <col min="12" max="12" width="11.6640625" style="153" customWidth="1"/>
    <col min="13" max="13" width="23" style="153" customWidth="1"/>
    <col min="14" max="14" width="12.5" style="153" customWidth="1"/>
    <col min="15" max="15" width="9.83203125" style="154" bestFit="1" customWidth="1"/>
    <col min="16" max="16" width="14.5" style="97" customWidth="1"/>
    <col min="17" max="17" width="13.6640625" style="97" customWidth="1"/>
    <col min="18" max="18" width="17.5" style="156" customWidth="1"/>
    <col min="19" max="19" width="13" style="156" customWidth="1"/>
    <col min="20" max="20" width="17.5" style="107" customWidth="1"/>
    <col min="21" max="21" width="83.5" style="89" customWidth="1"/>
    <col min="22" max="22" width="85" style="117" customWidth="1"/>
    <col min="23" max="23" width="58.1640625" style="542" customWidth="1"/>
    <col min="24" max="24" width="17.5" style="119" customWidth="1"/>
    <col min="25" max="16384" width="16.33203125" style="81"/>
  </cols>
  <sheetData>
    <row r="1" spans="1:24" s="77" customFormat="1" ht="39.75" customHeight="1" x14ac:dyDescent="0.15">
      <c r="A1" s="71"/>
      <c r="B1" s="71"/>
      <c r="C1" s="71"/>
      <c r="D1" s="72"/>
      <c r="E1" s="284"/>
      <c r="F1" s="73"/>
      <c r="G1" s="73"/>
      <c r="H1" s="73"/>
      <c r="I1" s="73"/>
      <c r="J1" s="113"/>
      <c r="K1" s="142"/>
      <c r="L1" s="143"/>
      <c r="M1" s="143"/>
      <c r="N1" s="143"/>
      <c r="O1" s="143"/>
      <c r="P1" s="74"/>
      <c r="Q1" s="74"/>
      <c r="R1" s="143"/>
      <c r="S1" s="143"/>
      <c r="T1" s="73"/>
      <c r="U1" s="75"/>
      <c r="V1" s="117"/>
      <c r="W1" s="516"/>
      <c r="X1" s="76"/>
    </row>
    <row r="2" spans="1:24" ht="39.75" customHeight="1" x14ac:dyDescent="0.15">
      <c r="A2" s="78" t="s">
        <v>22</v>
      </c>
      <c r="B2" s="78" t="s">
        <v>102</v>
      </c>
      <c r="C2" s="78" t="s">
        <v>103</v>
      </c>
      <c r="D2" s="79" t="s">
        <v>104</v>
      </c>
      <c r="E2" s="285" t="s">
        <v>18</v>
      </c>
      <c r="F2" s="79" t="s">
        <v>105</v>
      </c>
      <c r="G2" s="79" t="s">
        <v>106</v>
      </c>
      <c r="H2" s="231" t="s">
        <v>107</v>
      </c>
      <c r="I2" s="231" t="s">
        <v>411</v>
      </c>
      <c r="J2" s="114" t="s">
        <v>108</v>
      </c>
      <c r="K2" s="110" t="s">
        <v>38</v>
      </c>
      <c r="L2" s="144" t="s">
        <v>39</v>
      </c>
      <c r="M2" s="144" t="s">
        <v>28</v>
      </c>
      <c r="N2" s="144" t="s">
        <v>40</v>
      </c>
      <c r="O2" s="144" t="s">
        <v>41</v>
      </c>
      <c r="P2" s="80" t="s">
        <v>42</v>
      </c>
      <c r="Q2" s="80" t="s">
        <v>109</v>
      </c>
      <c r="R2" s="144" t="s">
        <v>110</v>
      </c>
      <c r="S2" s="144" t="s">
        <v>111</v>
      </c>
      <c r="T2" s="79" t="s">
        <v>112</v>
      </c>
      <c r="U2" s="79" t="s">
        <v>113</v>
      </c>
      <c r="V2" s="79" t="s">
        <v>114</v>
      </c>
      <c r="W2" s="517" t="s">
        <v>115</v>
      </c>
      <c r="X2" s="118" t="s">
        <v>116</v>
      </c>
    </row>
    <row r="3" spans="1:24" ht="39.75" customHeight="1" x14ac:dyDescent="0.15">
      <c r="A3" s="82">
        <v>44894</v>
      </c>
      <c r="B3" s="83" t="s">
        <v>409</v>
      </c>
      <c r="C3" s="84" t="s">
        <v>410</v>
      </c>
      <c r="D3" s="84">
        <v>0.70347222222222217</v>
      </c>
      <c r="E3" s="204" cm="1">
        <f t="array" ref="E3">IFERROR(_xlfn.IFS($F3="Start - 1", (_xlfn.XLOOKUP("End - 1", $F3:$F1007,$D3:$D1007)) - (_xlfn.XLOOKUP("Start - 1", $F3:$F1007, $D3:$D1007)), $F3="Start - 2", (_xlfn.XLOOKUP("End - 2", $F3:$F1007, $D3:$D1007)) - (_xlfn.XLOOKUP("Start - 2", $F3:$F1007, $D3:$D1007)), $F3="Start - 3", (_xlfn.XLOOKUP("End - 3", $F3:F1007, $D3:$D1007)) - (_xlfn.XLOOKUP("Start - 3", $F3:F1007, $D3:$D1007))), "")</f>
        <v>6.9444444444445308E-3</v>
      </c>
      <c r="F3" s="86" t="s">
        <v>117</v>
      </c>
      <c r="G3" s="130" t="s">
        <v>412</v>
      </c>
      <c r="H3" s="130" t="s">
        <v>126</v>
      </c>
      <c r="I3" s="411" t="s">
        <v>122</v>
      </c>
      <c r="J3" s="115" t="s">
        <v>118</v>
      </c>
      <c r="K3" s="111" t="s">
        <v>56</v>
      </c>
      <c r="L3" s="145" t="str">
        <f>IF(NOT(ISBLANK($K3)),INDEX(Sessions!$B$3:$F$102,MATCH($K3,Sessions!$B$3:$B$102,0),2),"")</f>
        <v>Hai</v>
      </c>
      <c r="M3" s="145" t="str">
        <f>IF(NOT(ISBLANK($K3)),INDEX(Sessions!$B$3:$E$102,MATCH($K3,Sessions!$B$3:$B$102,0),3),"")</f>
        <v>Music (mid volume)</v>
      </c>
      <c r="N3" s="146" t="str">
        <f>IF(NOT(ISBLANK($K3)),INDEX(Sessions!$B$3:$F$102,MATCH($K3,Sessions!$B$3:$B$102,0),4),"")</f>
        <v>-</v>
      </c>
      <c r="O3" s="147" t="str">
        <f>IF(NOT(ISBLANK($K3)),INDEX(Sessions!$B$3:$F$102,MATCH($K3,Sessions!$B$3:$B$102,0),5),"")</f>
        <v>Q1</v>
      </c>
      <c r="P3" s="88">
        <v>50</v>
      </c>
      <c r="Q3" s="88">
        <v>70</v>
      </c>
      <c r="R3" s="147">
        <f>IF(ISBLANK($P3), "", IFERROR($Q3-$P3, ""))</f>
        <v>20</v>
      </c>
      <c r="S3" s="147" cm="1">
        <f t="array" ref="S3">IF(AND($P3&lt;$Q3,$P3&gt;0),_xlfn.IFS($O3 ="Q1",($P3+1), $O3 ="Q2", (71 +$P3), $O3 = "Q3", (142+$P3), $O3 = "Q4", (212 + $P3)), "")</f>
        <v>51</v>
      </c>
      <c r="T3" s="157" t="s">
        <v>25</v>
      </c>
      <c r="U3" s="89" t="s">
        <v>418</v>
      </c>
      <c r="V3" s="117" t="s">
        <v>452</v>
      </c>
      <c r="W3" s="518" t="str">
        <f>IFERROR(INDEX('Kennel Link Mapping'!$B$1:$B$19, (MATCH('Session Log'!$V3, 'Kennel Link Mapping'!$A$1:$A$19, 0))), "")</f>
        <v>kennel.apple.com/files/Zhongguo_Study/12345678-0987345-2re456</v>
      </c>
      <c r="X3" s="90"/>
    </row>
    <row r="4" spans="1:24" ht="39.75" customHeight="1" x14ac:dyDescent="0.15">
      <c r="A4" s="91"/>
      <c r="B4" s="83"/>
      <c r="C4" s="83"/>
      <c r="D4" s="84">
        <v>0.7104166666666667</v>
      </c>
      <c r="E4" s="204" t="str" cm="1">
        <f t="array" ref="E4">IFERROR(_xlfn.IFS($F4="Start - 1", (_xlfn.XLOOKUP("End - 1", $F4:$F1008,$D4:$D1008)) - (_xlfn.XLOOKUP("Start - 1", $F4:$F1008, $D4:$D1008)), $F4="Start - 2", (_xlfn.XLOOKUP("End - 2", $F4:$F1008, $D4:$D1008)) - (_xlfn.XLOOKUP("Start - 2", $F4:$F1008, $D4:$D1008)), $F4="Start - 3", (_xlfn.XLOOKUP("End - 3", $F4:F1008, $D4:$D1008)) - (_xlfn.XLOOKUP("Start - 3", $F4:F1008, $D4:$D1008))), "")</f>
        <v/>
      </c>
      <c r="F4" s="86" t="s">
        <v>120</v>
      </c>
      <c r="G4" s="87"/>
      <c r="H4" s="87"/>
      <c r="I4" s="412"/>
      <c r="J4" s="115"/>
      <c r="K4" s="111"/>
      <c r="L4" s="145" t="str">
        <f>IF(NOT(ISBLANK($K4)),INDEX(Sessions!$B$3:$F$102,MATCH($K4,Sessions!$B$3:$B$102,0),2),"")</f>
        <v/>
      </c>
      <c r="M4" s="145" t="str">
        <f>IF(NOT(ISBLANK($K4)),INDEX(Sessions!$B$3:$E$102,MATCH($K4,Sessions!$B$3:$B$102,0),3),"")</f>
        <v/>
      </c>
      <c r="N4" s="146" t="str">
        <f>IF(NOT(ISBLANK($K4)),INDEX(Sessions!$B$3:$F$102,MATCH($K4,Sessions!$B$3:$B$102,0),4),"")</f>
        <v/>
      </c>
      <c r="O4" s="147" t="str">
        <f>IF(NOT(ISBLANK($K4)),INDEX(Sessions!$B$3:$F$102,MATCH($K4,Sessions!$B$3:$B$102,0),5),"")</f>
        <v/>
      </c>
      <c r="P4" s="88"/>
      <c r="Q4" s="88"/>
      <c r="R4" s="147" t="str">
        <f t="shared" ref="R4:R67" si="0">IF(ISBLANK($P4), "", IFERROR($Q4-$P4, ""))</f>
        <v/>
      </c>
      <c r="S4" s="147" t="str" cm="1">
        <f t="array" ref="S4">IF(AND($P4&lt;$Q4,$P4&gt;0),_xlfn.IFS($O4 ="Q1",($P4+1), $O4 ="Q2", (71 +$P4), $O4 = "Q3", (142+$P4), $O4 = "Q4", (212 + $P4)), "")</f>
        <v/>
      </c>
      <c r="T4" s="157" t="s">
        <v>28</v>
      </c>
      <c r="U4" s="89" t="s">
        <v>419</v>
      </c>
      <c r="W4" s="518" t="str">
        <f>IFERROR(INDEX('Kennel Link Mapping'!$B$1:$B$19, (MATCH('Session Log'!$V4, 'Kennel Link Mapping'!$A$1:$A$19, 0))), "")</f>
        <v/>
      </c>
      <c r="X4" s="90"/>
    </row>
    <row r="5" spans="1:24" ht="39.75" customHeight="1" x14ac:dyDescent="0.15">
      <c r="A5" s="91"/>
      <c r="B5" s="83"/>
      <c r="C5" s="83"/>
      <c r="D5" s="84">
        <v>0.71875</v>
      </c>
      <c r="E5" s="204" cm="1">
        <f t="array" ref="E5">IFERROR(_xlfn.IFS($F5="Start - 1", (_xlfn.XLOOKUP("End - 1", $F5:$F1009,$D5:$D1009)) - (_xlfn.XLOOKUP("Start - 1", $F5:$F1009, $D5:$D1009)), $F5="Start - 2", (_xlfn.XLOOKUP("End - 2", $F5:$F1009, $D5:$D1009)) - (_xlfn.XLOOKUP("Start - 2", $F5:$F1009, $D5:$D1009)), $F5="Start - 3", (_xlfn.XLOOKUP("End - 3", $F5:F1009, $D5:$D1009)) - (_xlfn.XLOOKUP("Start - 3", $F5:F1009, $D5:$D1009))), "")</f>
        <v>6.2499999999999778E-3</v>
      </c>
      <c r="F5" s="86" t="s">
        <v>121</v>
      </c>
      <c r="G5" s="87"/>
      <c r="H5" s="87"/>
      <c r="I5" s="412"/>
      <c r="J5" s="115"/>
      <c r="K5" s="111" t="s">
        <v>64</v>
      </c>
      <c r="L5" s="145" t="str">
        <f>IF(NOT(ISBLANK($K5)),INDEX(Sessions!$B$3:$F$102,MATCH($K5,Sessions!$B$3:$B$102,0),2),"")</f>
        <v>Hai</v>
      </c>
      <c r="M5" s="145" t="str">
        <f>IF(NOT(ISBLANK($K5)),INDEX(Sessions!$B$3:$E$102,MATCH($K5,Sessions!$B$3:$B$102,0),3),"")</f>
        <v>Appliance - Washer</v>
      </c>
      <c r="N5" s="146" t="str">
        <f>IF(NOT(ISBLANK($K5)),INDEX(Sessions!$B$3:$F$102,MATCH($K5,Sessions!$B$3:$B$102,0),4),"")</f>
        <v>-</v>
      </c>
      <c r="O5" s="147" t="str">
        <f>IF(NOT(ISBLANK($K5)),INDEX(Sessions!$B$3:$F$102,MATCH($K5,Sessions!$B$3:$B$102,0),5),"")</f>
        <v>Q3</v>
      </c>
      <c r="P5" s="88">
        <v>70</v>
      </c>
      <c r="Q5" s="88">
        <v>70</v>
      </c>
      <c r="R5" s="147">
        <f t="shared" si="0"/>
        <v>0</v>
      </c>
      <c r="S5" s="147" t="str" cm="1">
        <f t="array" ref="S5">IF(AND($P5&lt;$Q5,$P5&gt;0),_xlfn.IFS($O5 ="Q1",($P5+1), $O5 ="Q2", (71 +$P5), $O5 = "Q3", (142+$P5), $O5 = "Q4", (212 + $P5)), "")</f>
        <v/>
      </c>
      <c r="T5" s="157" t="s">
        <v>421</v>
      </c>
      <c r="U5" s="89" t="s">
        <v>422</v>
      </c>
      <c r="V5" s="117" t="s">
        <v>453</v>
      </c>
      <c r="W5" s="518" t="str">
        <f>IFERROR(INDEX('Kennel Link Mapping'!$B$1:$B$19, (MATCH('Session Log'!$V5, 'Kennel Link Mapping'!$A$1:$A$19, 0))), "")</f>
        <v>kennel.apple.com/file/Zhongguo_Study/748937345-0674843-2efi456</v>
      </c>
      <c r="X5" s="90"/>
    </row>
    <row r="6" spans="1:24" s="442" customFormat="1" ht="39.75" customHeight="1" x14ac:dyDescent="0.15">
      <c r="A6" s="425"/>
      <c r="B6" s="426"/>
      <c r="C6" s="426"/>
      <c r="D6" s="427">
        <v>0.72499999999999998</v>
      </c>
      <c r="E6" s="428" t="str" cm="1">
        <f t="array" ref="E6">IFERROR(_xlfn.IFS($F6="Start - 1", (_xlfn.XLOOKUP("End - 1", $F6:$F1010,$D6:$D1010)) - (_xlfn.XLOOKUP("Start - 1", $F6:$F1010, $D6:$D1010)), $F6="Start - 2", (_xlfn.XLOOKUP("End - 2", $F6:$F1010, $D6:$D1010)) - (_xlfn.XLOOKUP("Start - 2", $F6:$F1010, $D6:$D1010)), $F6="Start - 3", (_xlfn.XLOOKUP("End - 3", $F6:F1010, $D6:$D1010)) - (_xlfn.XLOOKUP("Start - 3", $F6:F1010, $D6:$D1010))), "")</f>
        <v/>
      </c>
      <c r="F6" s="429" t="s">
        <v>123</v>
      </c>
      <c r="G6" s="430"/>
      <c r="H6" s="430"/>
      <c r="I6" s="431"/>
      <c r="J6" s="432"/>
      <c r="K6" s="433"/>
      <c r="L6" s="434" t="str">
        <f>IF(NOT(ISBLANK($K6)),INDEX(Sessions!$B$3:$F$102,MATCH($K6,Sessions!$B$3:$B$102,0),2),"")</f>
        <v/>
      </c>
      <c r="M6" s="434" t="str">
        <f>IF(NOT(ISBLANK($K6)),INDEX(Sessions!$B$3:$E$102,MATCH($K6,Sessions!$B$3:$B$102,0),3),"")</f>
        <v/>
      </c>
      <c r="N6" s="435" t="str">
        <f>IF(NOT(ISBLANK($K6)),INDEX(Sessions!$B$3:$F$102,MATCH($K6,Sessions!$B$3:$B$102,0),4),"")</f>
        <v/>
      </c>
      <c r="O6" s="436" t="str">
        <f>IF(NOT(ISBLANK($K6)),INDEX(Sessions!$B$3:$F$102,MATCH($K6,Sessions!$B$3:$B$102,0),5),"")</f>
        <v/>
      </c>
      <c r="P6" s="437"/>
      <c r="Q6" s="437"/>
      <c r="R6" s="436" t="str">
        <f t="shared" si="0"/>
        <v/>
      </c>
      <c r="S6" s="147" t="str" cm="1">
        <f t="array" ref="S6">IF(AND($P6&lt;$Q6,$P6&gt;0),_xlfn.IFS($O6 ="Q1",($P6+1), $O6 ="Q2", (71 +$P6), $O6 = "Q3", (142+$P6), $O6 = "Q4", (212 + $P6)), "")</f>
        <v/>
      </c>
      <c r="T6" s="438"/>
      <c r="U6" s="439"/>
      <c r="V6" s="440"/>
      <c r="W6" s="518" t="str">
        <f>IFERROR(INDEX('Kennel Link Mapping'!$B$1:$B$19, (MATCH('Session Log'!$V6, 'Kennel Link Mapping'!$A$1:$A$19, 0))), "")</f>
        <v/>
      </c>
      <c r="X6" s="441"/>
    </row>
    <row r="7" spans="1:24" s="458" customFormat="1" ht="39.75" customHeight="1" x14ac:dyDescent="0.15">
      <c r="A7" s="82">
        <v>44894</v>
      </c>
      <c r="B7" s="443" t="s">
        <v>413</v>
      </c>
      <c r="C7" s="84" t="s">
        <v>410</v>
      </c>
      <c r="D7" s="444">
        <v>0.67013888888888884</v>
      </c>
      <c r="E7" s="445" cm="1">
        <f t="array" ref="E7">IFERROR(_xlfn.IFS($F7="Start - 1", (_xlfn.XLOOKUP("End - 1", $F7:$F1011,$D7:$D1011)) - (_xlfn.XLOOKUP("Start - 1", $F7:$F1011, $D7:$D1011)), $F7="Start - 2", (_xlfn.XLOOKUP("End - 2", $F7:$F1011, $D7:$D1011)) - (_xlfn.XLOOKUP("Start - 2", $F7:$F1011, $D7:$D1011)), $F7="Start - 3", (_xlfn.XLOOKUP("End - 3", $F7:F1011, $D7:$D1011)) - (_xlfn.XLOOKUP("Start - 3", $F7:F1011, $D7:$D1011))), "")</f>
        <v>6.2500000000000888E-3</v>
      </c>
      <c r="F7" s="446" t="s">
        <v>117</v>
      </c>
      <c r="G7" s="447" t="s">
        <v>414</v>
      </c>
      <c r="H7" s="447" t="s">
        <v>126</v>
      </c>
      <c r="I7" s="448" t="s">
        <v>122</v>
      </c>
      <c r="J7" s="449" t="s">
        <v>118</v>
      </c>
      <c r="K7" s="450" t="s">
        <v>95</v>
      </c>
      <c r="L7" s="451" t="str">
        <f>IF(NOT(ISBLANK($K7)),INDEX(Sessions!$B$3:$F$102,MATCH($K7,Sessions!$B$3:$B$102,0),2),"")</f>
        <v>NH</v>
      </c>
      <c r="M7" s="451" t="str">
        <f>IF(NOT(ISBLANK($K7)),INDEX(Sessions!$B$3:$E$102,MATCH($K7,Sessions!$B$3:$B$102,0),3),"")</f>
        <v>Quiet</v>
      </c>
      <c r="N7" s="452">
        <f>IF(NOT(ISBLANK($K7)),INDEX(Sessions!$B$3:$F$102,MATCH($K7,Sessions!$B$3:$B$102,0),4),"")</f>
        <v>0</v>
      </c>
      <c r="O7" s="453" t="str">
        <f>IF(NOT(ISBLANK($K7)),INDEX(Sessions!$B$3:$F$102,MATCH($K7,Sessions!$B$3:$B$102,0),5),"")</f>
        <v>Q1</v>
      </c>
      <c r="P7" s="454">
        <v>70</v>
      </c>
      <c r="Q7" s="454">
        <v>70</v>
      </c>
      <c r="R7" s="453">
        <f t="shared" si="0"/>
        <v>0</v>
      </c>
      <c r="S7" s="147" t="str" cm="1">
        <f t="array" ref="S7">IF(AND($P7&lt;$Q7,$P7&gt;0),_xlfn.IFS($O7 ="Q1",($P7+1), $O7 ="Q2", (71 +$P7), $O7 = "Q3", (142+$P7), $O7 = "Q4", (212 + $P7)), "")</f>
        <v/>
      </c>
      <c r="T7" s="455" t="s">
        <v>26</v>
      </c>
      <c r="U7" s="456" t="s">
        <v>420</v>
      </c>
      <c r="V7" s="514" t="s">
        <v>454</v>
      </c>
      <c r="W7" s="518" t="str">
        <f>IFERROR(INDEX('Kennel Link Mapping'!$B$1:$B$19, (MATCH('Session Log'!$V7, 'Kennel Link Mapping'!$A$1:$A$19, 0))), "")</f>
        <v>kennel.apple.com/file/Zhongguo_Study/456134565-9843r33-46ge23</v>
      </c>
      <c r="X7" s="457"/>
    </row>
    <row r="8" spans="1:24" s="77" customFormat="1" ht="39.75" customHeight="1" x14ac:dyDescent="0.15">
      <c r="A8" s="127"/>
      <c r="B8" s="140"/>
      <c r="C8" s="205"/>
      <c r="D8" s="128">
        <v>0.67638888888888893</v>
      </c>
      <c r="E8" s="206" t="str" cm="1">
        <f t="array" ref="E8">IFERROR(_xlfn.IFS($F8="Start - 1", (_xlfn.XLOOKUP("End - 1", $F8:$F1012,$D8:$D1012)) - (_xlfn.XLOOKUP("Start - 1", $F8:$F1012, $D8:$D1012)), $F8="Start - 2", (_xlfn.XLOOKUP("End - 2", $F8:$F1012, $D8:$D1012)) - (_xlfn.XLOOKUP("Start - 2", $F8:$F1012, $D8:$D1012)), $F8="Start - 3", (_xlfn.XLOOKUP("End - 3", $F8:F1012, $D8:$D1012)) - (_xlfn.XLOOKUP("Start - 3", $F8:F1012, $D8:$D1012))), "")</f>
        <v/>
      </c>
      <c r="F8" s="129" t="s">
        <v>120</v>
      </c>
      <c r="G8" s="130"/>
      <c r="H8" s="130"/>
      <c r="I8" s="411"/>
      <c r="J8" s="131"/>
      <c r="K8" s="141"/>
      <c r="L8" s="236" t="str">
        <f>IF(NOT(ISBLANK($K8)),INDEX(Sessions!$B$3:$F$102,MATCH($K8,Sessions!$B$3:$B$102,0),2),"")</f>
        <v/>
      </c>
      <c r="M8" s="236" t="str">
        <f>IF(NOT(ISBLANK($K8)),INDEX(Sessions!$B$3:$E$102,MATCH($K8,Sessions!$B$3:$B$102,0),3),"")</f>
        <v/>
      </c>
      <c r="N8" s="237" t="str">
        <f>IF(NOT(ISBLANK($K8)),INDEX(Sessions!$B$3:$F$102,MATCH($K8,Sessions!$B$3:$B$102,0),4),"")</f>
        <v/>
      </c>
      <c r="O8" s="148" t="str">
        <f>IF(NOT(ISBLANK($K8)),INDEX(Sessions!$B$3:$F$102,MATCH($K8,Sessions!$B$3:$B$102,0),5),"")</f>
        <v/>
      </c>
      <c r="P8" s="134"/>
      <c r="Q8" s="134"/>
      <c r="R8" s="148" t="str">
        <f t="shared" si="0"/>
        <v/>
      </c>
      <c r="S8" s="147" t="str" cm="1">
        <f t="array" ref="S8">IF(AND($P8&lt;$Q8,$P8&gt;0),_xlfn.IFS($O8 ="Q1",($P8+1), $O8 ="Q2", (71 +$P8), $O8 = "Q3", (142+$P8), $O8 = "Q4", (212 + $P8)), "")</f>
        <v/>
      </c>
      <c r="T8" s="158"/>
      <c r="U8" s="135"/>
      <c r="V8" s="136"/>
      <c r="W8" s="518" t="str">
        <f>IFERROR(INDEX('Kennel Link Mapping'!$B$1:$B$19, (MATCH('Session Log'!$V8, 'Kennel Link Mapping'!$A$1:$A$19, 0))), "")</f>
        <v/>
      </c>
      <c r="X8" s="137"/>
    </row>
    <row r="9" spans="1:24" ht="39.75" customHeight="1" x14ac:dyDescent="0.15">
      <c r="A9" s="91"/>
      <c r="B9" s="83"/>
      <c r="C9" s="83"/>
      <c r="D9" s="93">
        <v>0.68055555555555547</v>
      </c>
      <c r="E9" s="204" cm="1">
        <f t="array" ref="E9">IFERROR(_xlfn.IFS($F9="Start - 1", (_xlfn.XLOOKUP("End - 1", $F9:$F1013,$D9:$D1013)) - (_xlfn.XLOOKUP("Start - 1", $F9:$F1013, $D9:$D1013)), $F9="Start - 2", (_xlfn.XLOOKUP("End - 2", $F9:$F1013, $D9:$D1013)) - (_xlfn.XLOOKUP("Start - 2", $F9:$F1013, $D9:$D1013)), $F9="Start - 3", (_xlfn.XLOOKUP("End - 3", $F9:F1013, $D9:$D1013)) - (_xlfn.XLOOKUP("Start - 3", $F9:F1013, $D9:$D1013))), "")</f>
        <v>6.2500000000000888E-3</v>
      </c>
      <c r="F9" s="86" t="s">
        <v>121</v>
      </c>
      <c r="G9" s="87"/>
      <c r="H9" s="87"/>
      <c r="I9" s="412"/>
      <c r="J9" s="115"/>
      <c r="K9" s="112" t="s">
        <v>75</v>
      </c>
      <c r="L9" s="145" t="str">
        <f>IF(NOT(ISBLANK($K9)),INDEX(Sessions!$B$3:$F$102,MATCH($K9,Sessions!$B$3:$B$102,0),2),"")</f>
        <v>NH</v>
      </c>
      <c r="M9" s="145" t="str">
        <f>IF(NOT(ISBLANK($K9)),INDEX(Sessions!$B$3:$E$102,MATCH($K9,Sessions!$B$3:$B$102,0),3),"")</f>
        <v>Quiet</v>
      </c>
      <c r="N9" s="146" t="str">
        <f>IF(NOT(ISBLANK($K9)),INDEX(Sessions!$B$3:$F$102,MATCH($K9,Sessions!$B$3:$B$102,0),4),"")</f>
        <v>-</v>
      </c>
      <c r="O9" s="147" t="str">
        <f>IF(NOT(ISBLANK($K9)),INDEX(Sessions!$B$3:$F$102,MATCH($K9,Sessions!$B$3:$B$102,0),5),"")</f>
        <v>Q2</v>
      </c>
      <c r="P9" s="88">
        <v>63</v>
      </c>
      <c r="Q9" s="88">
        <v>71</v>
      </c>
      <c r="R9" s="147">
        <f t="shared" si="0"/>
        <v>8</v>
      </c>
      <c r="S9" s="147" cm="1">
        <f t="array" ref="S9">IF(AND($P9&lt;$Q9,$P9&gt;0),_xlfn.IFS($O9 ="Q1",($P9+1), $O9 ="Q2", (71 +$P9), $O9 = "Q3", (142+$P9), $O9 = "Q4", (212 + $P9)), "")</f>
        <v>134</v>
      </c>
      <c r="T9" s="157" t="s">
        <v>27</v>
      </c>
      <c r="U9" s="89" t="s">
        <v>423</v>
      </c>
      <c r="V9" s="514" t="s">
        <v>455</v>
      </c>
      <c r="W9" s="518" t="str">
        <f>IFERROR(INDEX('Kennel Link Mapping'!$B$1:$B$19, (MATCH('Session Log'!$V9, 'Kennel Link Mapping'!$A$1:$A$19, 0))), "")</f>
        <v>kennel.apple.com/file/Zhongguo_Study/673893637-y3432i4-238o93</v>
      </c>
      <c r="X9" s="90"/>
    </row>
    <row r="10" spans="1:24" ht="39.75" customHeight="1" x14ac:dyDescent="0.15">
      <c r="A10" s="91"/>
      <c r="B10" s="83"/>
      <c r="C10" s="83"/>
      <c r="D10" s="93">
        <v>0.68680555555555556</v>
      </c>
      <c r="E10" s="204" t="str" cm="1">
        <f t="array" ref="E10">IFERROR(_xlfn.IFS($F10="Start - 1", (_xlfn.XLOOKUP("End - 1", $F10:$F1014,$D10:$D1014)) - (_xlfn.XLOOKUP("Start - 1", $F10:$F1014, $D10:$D1014)), $F10="Start - 2", (_xlfn.XLOOKUP("End - 2", $F10:$F1014, $D10:$D1014)) - (_xlfn.XLOOKUP("Start - 2", $F10:$F1014, $D10:$D1014)), $F10="Start - 3", (_xlfn.XLOOKUP("End - 3", $F10:F1014, $D10:$D1014)) - (_xlfn.XLOOKUP("Start - 3", $F10:F1014, $D10:$D1014))), "")</f>
        <v/>
      </c>
      <c r="F10" s="86" t="s">
        <v>123</v>
      </c>
      <c r="G10" s="87"/>
      <c r="H10" s="87"/>
      <c r="I10" s="412"/>
      <c r="J10" s="115"/>
      <c r="K10" s="112"/>
      <c r="L10" s="145" t="str">
        <f>IF(NOT(ISBLANK($K10)),INDEX(Sessions!$B$3:$F$102,MATCH($K10,Sessions!$B$3:$B$102,0),2),"")</f>
        <v/>
      </c>
      <c r="M10" s="145" t="str">
        <f>IF(NOT(ISBLANK($K10)),INDEX(Sessions!$B$3:$E$102,MATCH($K10,Sessions!$B$3:$B$102,0),3),"")</f>
        <v/>
      </c>
      <c r="N10" s="146" t="str">
        <f>IF(NOT(ISBLANK($K10)),INDEX(Sessions!$B$3:$F$102,MATCH($K10,Sessions!$B$3:$B$102,0),4),"")</f>
        <v/>
      </c>
      <c r="O10" s="147" t="str">
        <f>IF(NOT(ISBLANK($K10)),INDEX(Sessions!$B$3:$F$102,MATCH($K10,Sessions!$B$3:$B$102,0),5),"")</f>
        <v/>
      </c>
      <c r="P10" s="88"/>
      <c r="Q10" s="88"/>
      <c r="R10" s="147" t="str">
        <f t="shared" si="0"/>
        <v/>
      </c>
      <c r="S10" s="147" t="str" cm="1">
        <f t="array" ref="S10">IF(AND($P10&lt;$Q10,$P10&gt;0),_xlfn.IFS($O10 ="Q1",($P10+1), $O10 ="Q2", (71 +$P10), $O10 = "Q3", (142+$P10), $O10 = "Q4", (212 + $P10)), "")</f>
        <v/>
      </c>
      <c r="T10" s="157"/>
      <c r="W10" s="518" t="str">
        <f>IFERROR(INDEX('Kennel Link Mapping'!$B$1:$B$19, (MATCH('Session Log'!$V10, 'Kennel Link Mapping'!$A$1:$A$19, 0))), "")</f>
        <v/>
      </c>
      <c r="X10" s="96"/>
    </row>
    <row r="11" spans="1:24" s="474" customFormat="1" ht="39.75" customHeight="1" x14ac:dyDescent="0.15">
      <c r="A11" s="459"/>
      <c r="B11" s="460"/>
      <c r="C11" s="460"/>
      <c r="D11" s="461">
        <v>0.69305555555555554</v>
      </c>
      <c r="E11" s="462" cm="1">
        <f t="array" ref="E11">IFERROR(_xlfn.IFS($F11="Start - 1", (_xlfn.XLOOKUP("End - 1", $F11:$F1015,$D11:$D1015)) - (_xlfn.XLOOKUP("Start - 1", $F11:$F1015, $D11:$D1015)), $F11="Start - 2", (_xlfn.XLOOKUP("End - 2", $F11:$F1015, $D11:$D1015)) - (_xlfn.XLOOKUP("Start - 2", $F11:$F1015, $D11:$D1015)), $F11="Start - 3", (_xlfn.XLOOKUP("End - 3", $F11:F1015, $D11:$D1015)) - (_xlfn.XLOOKUP("Start - 3", $F11:F1015, $D11:$D1015))), "")</f>
        <v>6.9444444444445308E-3</v>
      </c>
      <c r="F11" s="463" t="s">
        <v>124</v>
      </c>
      <c r="G11" s="464"/>
      <c r="H11" s="464"/>
      <c r="I11" s="465"/>
      <c r="J11" s="466"/>
      <c r="K11" s="467" t="s">
        <v>85</v>
      </c>
      <c r="L11" s="468" t="str">
        <f>IF(NOT(ISBLANK($K11)),INDEX(Sessions!$B$3:$F$102,MATCH($K11,Sessions!$B$3:$B$102,0),2),"")</f>
        <v>NH</v>
      </c>
      <c r="M11" s="468" t="str">
        <f>IF(NOT(ISBLANK($K11)),INDEX(Sessions!$B$3:$E$102,MATCH($K11,Sessions!$B$3:$B$102,0),3),"")</f>
        <v>Coffee Shop Chatter</v>
      </c>
      <c r="N11" s="469" t="str">
        <f>IF(NOT(ISBLANK($K11)),INDEX(Sessions!$B$3:$F$102,MATCH($K11,Sessions!$B$3:$B$102,0),4),"")</f>
        <v>-</v>
      </c>
      <c r="O11" s="470" t="str">
        <f>IF(NOT(ISBLANK($K11)),INDEX(Sessions!$B$3:$F$102,MATCH($K11,Sessions!$B$3:$B$102,0),5),"")</f>
        <v>Q3</v>
      </c>
      <c r="P11" s="471">
        <v>70</v>
      </c>
      <c r="Q11" s="471">
        <v>70</v>
      </c>
      <c r="R11" s="470">
        <f t="shared" si="0"/>
        <v>0</v>
      </c>
      <c r="S11" s="470" t="str" cm="1">
        <f t="array" ref="S11">IF(AND($P11&lt;$Q11,$P11&gt;0),_xlfn.IFS($O11 ="Q1",($P11+1), $O11 ="Q2", (71 +$P11), $O11 = "Q3", (142+$P11), $O11 = "Q4", (212 + $P11)), "")</f>
        <v/>
      </c>
      <c r="T11" s="472" t="s">
        <v>29</v>
      </c>
      <c r="U11" s="89" t="s">
        <v>417</v>
      </c>
      <c r="V11" s="514" t="s">
        <v>456</v>
      </c>
      <c r="W11" s="518" t="str">
        <f>IFERROR(INDEX('Kennel Link Mapping'!$B$1:$B$19, (MATCH('Session Log'!$V11, 'Kennel Link Mapping'!$A$1:$A$19, 0))), "")</f>
        <v>kennel.apple.com/file/Zhongguo_Study/323455334-y7e9323-4541e2</v>
      </c>
      <c r="X11" s="473"/>
    </row>
    <row r="12" spans="1:24" s="493" customFormat="1" ht="39.75" customHeight="1" x14ac:dyDescent="0.15">
      <c r="A12" s="475"/>
      <c r="B12" s="476"/>
      <c r="C12" s="477"/>
      <c r="D12" s="478">
        <v>0.70000000000000007</v>
      </c>
      <c r="E12" s="479" t="str" cm="1">
        <f t="array" ref="E12">IFERROR(_xlfn.IFS($F12="Start - 1", (_xlfn.XLOOKUP("End - 1", $F12:$F1016,$D12:$D1016)) - (_xlfn.XLOOKUP("Start - 1", $F12:$F1016, $D12:$D1016)), $F12="Start - 2", (_xlfn.XLOOKUP("End - 2", $F12:$F1016, $D12:$D1016)) - (_xlfn.XLOOKUP("Start - 2", $F12:$F1016, $D12:$D1016)), $F12="Start - 3", (_xlfn.XLOOKUP("End - 3", $F12:F1016, $D12:$D1016)) - (_xlfn.XLOOKUP("Start - 3", $F12:F1016, $D12:$D1016))), "")</f>
        <v/>
      </c>
      <c r="F12" s="480" t="s">
        <v>125</v>
      </c>
      <c r="G12" s="481"/>
      <c r="H12" s="481"/>
      <c r="I12" s="482"/>
      <c r="J12" s="483"/>
      <c r="K12" s="484"/>
      <c r="L12" s="485" t="str">
        <f>IF(NOT(ISBLANK($K12)),INDEX(Sessions!$B$3:$F$102,MATCH($K12,Sessions!$B$3:$B$102,0),2),"")</f>
        <v/>
      </c>
      <c r="M12" s="485" t="str">
        <f>IF(NOT(ISBLANK($K12)),INDEX(Sessions!$B$3:$E$102,MATCH($K12,Sessions!$B$3:$B$102,0),3),"")</f>
        <v/>
      </c>
      <c r="N12" s="486" t="str">
        <f>IF(NOT(ISBLANK($K12)),INDEX(Sessions!$B$3:$F$102,MATCH($K12,Sessions!$B$3:$B$102,0),4),"")</f>
        <v/>
      </c>
      <c r="O12" s="487" t="str">
        <f>IF(NOT(ISBLANK($K12)),INDEX(Sessions!$B$3:$F$102,MATCH($K12,Sessions!$B$3:$B$102,0),5),"")</f>
        <v/>
      </c>
      <c r="P12" s="488"/>
      <c r="Q12" s="488"/>
      <c r="R12" s="487" t="str">
        <f t="shared" si="0"/>
        <v/>
      </c>
      <c r="S12" s="487" t="str" cm="1">
        <f t="array" ref="S12">IF(AND($P12&lt;$Q12,$P12&gt;0),_xlfn.IFS($O12 ="Q1",($P12+1), $O12 ="Q2", (71 +$P12), $O12 = "Q3", (142+$P12), $O12 = "Q4", (212 + $P12)), "")</f>
        <v/>
      </c>
      <c r="T12" s="489"/>
      <c r="U12" s="490"/>
      <c r="V12" s="491"/>
      <c r="W12" s="518" t="str">
        <f>IFERROR(INDEX('Kennel Link Mapping'!$B$1:$B$19, (MATCH('Session Log'!$V12, 'Kennel Link Mapping'!$A$1:$A$19, 0))), "")</f>
        <v/>
      </c>
      <c r="X12" s="492"/>
    </row>
    <row r="13" spans="1:24" s="77" customFormat="1" ht="39.75" customHeight="1" x14ac:dyDescent="0.15">
      <c r="A13" s="82">
        <v>44895</v>
      </c>
      <c r="B13" s="140" t="s">
        <v>409</v>
      </c>
      <c r="C13" s="84" t="s">
        <v>410</v>
      </c>
      <c r="D13" s="128">
        <v>0.3833333333333333</v>
      </c>
      <c r="E13" s="206" cm="1">
        <f t="array" ref="E13">IFERROR(_xlfn.IFS($F13="Start - 1", (_xlfn.XLOOKUP("End - 1", $F13:$F1017,$D13:$D1017)) - (_xlfn.XLOOKUP("Start - 1", $F13:$F1017, $D13:$D1017)), $F13="Start - 2", (_xlfn.XLOOKUP("End - 2", $F13:$F1017, $D13:$D1017)) - (_xlfn.XLOOKUP("Start - 2", $F13:$F1017, $D13:$D1017)), $F13="Start - 3", (_xlfn.XLOOKUP("End - 3", $F13:F1017, $D13:$D1017)) - (_xlfn.XLOOKUP("Start - 3", $F13:F1017, $D13:$D1017))), "")</f>
        <v>5.5555555555555913E-3</v>
      </c>
      <c r="F13" s="129" t="s">
        <v>117</v>
      </c>
      <c r="G13" s="130" t="s">
        <v>415</v>
      </c>
      <c r="H13" s="130" t="s">
        <v>126</v>
      </c>
      <c r="I13" s="411" t="s">
        <v>118</v>
      </c>
      <c r="J13" s="131" t="s">
        <v>122</v>
      </c>
      <c r="K13" s="141" t="s">
        <v>56</v>
      </c>
      <c r="L13" s="236" t="str">
        <f>IF(NOT(ISBLANK($K13)),INDEX(Sessions!$B$3:$F$102,MATCH($K13,Sessions!$B$3:$B$102,0),2),"")</f>
        <v>Hai</v>
      </c>
      <c r="M13" s="236" t="str">
        <f>IF(NOT(ISBLANK($K13)),INDEX(Sessions!$B$3:$E$102,MATCH($K13,Sessions!$B$3:$B$102,0),3),"")</f>
        <v>Music (mid volume)</v>
      </c>
      <c r="N13" s="237" t="str">
        <f>IF(NOT(ISBLANK($K13)),INDEX(Sessions!$B$3:$F$102,MATCH($K13,Sessions!$B$3:$B$102,0),4),"")</f>
        <v>-</v>
      </c>
      <c r="O13" s="148" t="str">
        <f>IF(NOT(ISBLANK($K13)),INDEX(Sessions!$B$3:$F$102,MATCH($K13,Sessions!$B$3:$B$102,0),5),"")</f>
        <v>Q1</v>
      </c>
      <c r="P13" s="134">
        <v>20</v>
      </c>
      <c r="Q13" s="134">
        <v>20</v>
      </c>
      <c r="R13" s="148">
        <f t="shared" si="0"/>
        <v>0</v>
      </c>
      <c r="S13" s="148" t="str" cm="1">
        <f t="array" ref="S13">IF(AND($P13&lt;$Q13,$P13&gt;0),_xlfn.IFS($O13 ="Q1",($P13+1), $O13 ="Q2", (71 +$P13), $O13 = "Q3", (142+$P13), $O13 = "Q4", (212 + $P13)), "")</f>
        <v/>
      </c>
      <c r="T13" s="158" t="s">
        <v>30</v>
      </c>
      <c r="U13" s="135" t="s">
        <v>424</v>
      </c>
      <c r="V13" s="117" t="s">
        <v>457</v>
      </c>
      <c r="W13" s="518" t="str">
        <f>IFERROR(INDEX('Kennel Link Mapping'!$B$1:$B$19, (MATCH('Session Log'!$V13, 'Kennel Link Mapping'!$A$1:$A$19, 0))), "")</f>
        <v>kennel.apple.com/file/Zhongguo_Study/556323432-t36ys45-674u923</v>
      </c>
      <c r="X13" s="137"/>
    </row>
    <row r="14" spans="1:24" ht="39.75" customHeight="1" x14ac:dyDescent="0.15">
      <c r="A14" s="91"/>
      <c r="B14" s="83"/>
      <c r="C14" s="83"/>
      <c r="D14" s="93">
        <v>0.3888888888888889</v>
      </c>
      <c r="E14" s="204" t="str" cm="1">
        <f t="array" ref="E14">IFERROR(_xlfn.IFS($F14="Start - 1", (_xlfn.XLOOKUP("End - 1", $F14:$F1018,$D14:$D1018)) - (_xlfn.XLOOKUP("Start - 1", $F14:$F1018, $D14:$D1018)), $F14="Start - 2", (_xlfn.XLOOKUP("End - 2", $F14:$F1018, $D14:$D1018)) - (_xlfn.XLOOKUP("Start - 2", $F14:$F1018, $D14:$D1018)), $F14="Start - 3", (_xlfn.XLOOKUP("End - 3", $F14:F1018, $D14:$D1018)) - (_xlfn.XLOOKUP("Start - 3", $F14:F1018, $D14:$D1018))), "")</f>
        <v/>
      </c>
      <c r="F14" s="86" t="s">
        <v>120</v>
      </c>
      <c r="G14" s="87"/>
      <c r="H14" s="87"/>
      <c r="I14" s="412"/>
      <c r="J14" s="115"/>
      <c r="K14" s="112"/>
      <c r="L14" s="145" t="str">
        <f>IF(NOT(ISBLANK($K14)),INDEX(Sessions!$B$3:$F$102,MATCH($K14,Sessions!$B$3:$B$102,0),2),"")</f>
        <v/>
      </c>
      <c r="M14" s="145" t="str">
        <f>IF(NOT(ISBLANK($K14)),INDEX(Sessions!$B$3:$E$102,MATCH($K14,Sessions!$B$3:$B$102,0),3),"")</f>
        <v/>
      </c>
      <c r="N14" s="146" t="str">
        <f>IF(NOT(ISBLANK($K14)),INDEX(Sessions!$B$3:$F$102,MATCH($K14,Sessions!$B$3:$B$102,0),4),"")</f>
        <v/>
      </c>
      <c r="O14" s="147" t="str">
        <f>IF(NOT(ISBLANK($K14)),INDEX(Sessions!$B$3:$F$102,MATCH($K14,Sessions!$B$3:$B$102,0),5),"")</f>
        <v/>
      </c>
      <c r="P14" s="88"/>
      <c r="Q14" s="88"/>
      <c r="R14" s="147" t="str">
        <f t="shared" si="0"/>
        <v/>
      </c>
      <c r="S14" s="147" t="str" cm="1">
        <f t="array" ref="S14">IF(AND($P14&lt;$Q14,$P14&gt;0),_xlfn.IFS($O14 ="Q1",($P14+1), $O14 ="Q2", (71 +$P14), $O14 = "Q3", (142+$P14), $O14 = "Q4", (212 + $P14)), "")</f>
        <v/>
      </c>
      <c r="T14" s="157"/>
      <c r="W14" s="518" t="str">
        <f>IFERROR(INDEX('Kennel Link Mapping'!$B$1:$B$19, (MATCH('Session Log'!$V14, 'Kennel Link Mapping'!$A$1:$A$19, 0))), "")</f>
        <v/>
      </c>
      <c r="X14" s="137"/>
    </row>
    <row r="15" spans="1:24" ht="39.75" customHeight="1" x14ac:dyDescent="0.15">
      <c r="A15" s="91"/>
      <c r="B15" s="83"/>
      <c r="C15" s="83"/>
      <c r="D15" s="93">
        <v>0.3923611111111111</v>
      </c>
      <c r="E15" s="204" cm="1">
        <f t="array" ref="E15">IFERROR(_xlfn.IFS($F15="Start - 1", (_xlfn.XLOOKUP("End - 1", $F15:$F1019,$D15:$D1019)) - (_xlfn.XLOOKUP("Start - 1", $F15:$F1019, $D15:$D1019)), $F15="Start - 2", (_xlfn.XLOOKUP("End - 2", $F15:$F1019, $D15:$D1019)) - (_xlfn.XLOOKUP("Start - 2", $F15:$F1019, $D15:$D1019)), $F15="Start - 3", (_xlfn.XLOOKUP("End - 3", $F15:F1019, $D15:$D1019)) - (_xlfn.XLOOKUP("Start - 3", $F15:F1019, $D15:$D1019))), "")</f>
        <v>6.2499999999999778E-3</v>
      </c>
      <c r="F15" s="86" t="s">
        <v>121</v>
      </c>
      <c r="G15" s="87"/>
      <c r="H15" s="87"/>
      <c r="I15" s="412"/>
      <c r="J15" s="115"/>
      <c r="K15" s="112" t="s">
        <v>81</v>
      </c>
      <c r="L15" s="145" t="str">
        <f>IF(NOT(ISBLANK($K15)),INDEX(Sessions!$B$3:$F$102,MATCH($K15,Sessions!$B$3:$B$102,0),2),"")</f>
        <v>NH</v>
      </c>
      <c r="M15" s="145" t="str">
        <f>IF(NOT(ISBLANK($K15)),INDEX(Sessions!$B$3:$E$102,MATCH($K15,Sessions!$B$3:$B$102,0),3),"")</f>
        <v>Appliance - Washer</v>
      </c>
      <c r="N15" s="146" t="str">
        <f>IF(NOT(ISBLANK($K15)),INDEX(Sessions!$B$3:$F$102,MATCH($K15,Sessions!$B$3:$B$102,0),4),"")</f>
        <v>-</v>
      </c>
      <c r="O15" s="147" t="str">
        <f>IF(NOT(ISBLANK($K15)),INDEX(Sessions!$B$3:$F$102,MATCH($K15,Sessions!$B$3:$B$102,0),5),"")</f>
        <v>Q2</v>
      </c>
      <c r="P15" s="88">
        <v>71</v>
      </c>
      <c r="Q15" s="88">
        <v>71</v>
      </c>
      <c r="R15" s="147">
        <f t="shared" si="0"/>
        <v>0</v>
      </c>
      <c r="S15" s="147" t="str" cm="1">
        <f t="array" ref="S15">IF(AND($P15&lt;$Q15,$P15&gt;0),_xlfn.IFS($O15 ="Q1",($P15+1), $O15 ="Q2", (71 +$P15), $O15 = "Q3", (142+$P15), $O15 = "Q4", (212 + $P15)), "")</f>
        <v/>
      </c>
      <c r="T15" s="157" t="s">
        <v>425</v>
      </c>
      <c r="U15" s="89" t="s">
        <v>426</v>
      </c>
      <c r="V15" s="514" t="s">
        <v>458</v>
      </c>
      <c r="W15" s="518" t="str">
        <f>IFERROR(INDEX('Kennel Link Mapping'!$B$1:$B$19, (MATCH('Session Log'!$V15, 'Kennel Link Mapping'!$A$1:$A$19, 0))), "")</f>
        <v>kennel.apple.com/file/Zhongguo_Study/5478393234-be8fl90-56uidn9</v>
      </c>
      <c r="X15" s="90"/>
    </row>
    <row r="16" spans="1:24" ht="39.75" customHeight="1" x14ac:dyDescent="0.15">
      <c r="A16" s="91"/>
      <c r="B16" s="83"/>
      <c r="C16" s="83"/>
      <c r="D16" s="93">
        <v>0.39861111111111108</v>
      </c>
      <c r="E16" s="204" t="str" cm="1">
        <f t="array" ref="E16">IFERROR(_xlfn.IFS($F16="Start - 1", (_xlfn.XLOOKUP("End - 1", $F16:$F1020,$D16:$D1020)) - (_xlfn.XLOOKUP("Start - 1", $F16:$F1020, $D16:$D1020)), $F16="Start - 2", (_xlfn.XLOOKUP("End - 2", $F16:$F1020, $D16:$D1020)) - (_xlfn.XLOOKUP("Start - 2", $F16:$F1020, $D16:$D1020)), $F16="Start - 3", (_xlfn.XLOOKUP("End - 3", $F16:F1020, $D16:$D1020)) - (_xlfn.XLOOKUP("Start - 3", $F16:F1020, $D16:$D1020))), "")</f>
        <v/>
      </c>
      <c r="F16" s="86" t="s">
        <v>123</v>
      </c>
      <c r="G16" s="87"/>
      <c r="H16" s="87"/>
      <c r="I16" s="412"/>
      <c r="J16" s="115"/>
      <c r="K16" s="112"/>
      <c r="L16" s="145" t="str">
        <f>IF(NOT(ISBLANK($K16)),INDEX(Sessions!$B$3:$F$102,MATCH($K16,Sessions!$B$3:$B$102,0),2),"")</f>
        <v/>
      </c>
      <c r="M16" s="145" t="str">
        <f>IF(NOT(ISBLANK($K16)),INDEX(Sessions!$B$3:$E$102,MATCH($K16,Sessions!$B$3:$B$102,0),3),"")</f>
        <v/>
      </c>
      <c r="N16" s="146" t="str">
        <f>IF(NOT(ISBLANK($K16)),INDEX(Sessions!$B$3:$F$102,MATCH($K16,Sessions!$B$3:$B$102,0),4),"")</f>
        <v/>
      </c>
      <c r="O16" s="147" t="str">
        <f>IF(NOT(ISBLANK($K16)),INDEX(Sessions!$B$3:$F$102,MATCH($K16,Sessions!$B$3:$B$102,0),5),"")</f>
        <v/>
      </c>
      <c r="P16" s="88"/>
      <c r="Q16" s="88"/>
      <c r="R16" s="147" t="str">
        <f t="shared" si="0"/>
        <v/>
      </c>
      <c r="S16" s="147" t="str" cm="1">
        <f t="array" ref="S16">IF(AND($P16&lt;$Q16,$P16&gt;0),_xlfn.IFS($O16 ="Q1",($P16+1), $O16 ="Q2", (71 +$P16), $O16 = "Q3", (142+$P16), $O16 = "Q4", (212 + $P16)), "")</f>
        <v/>
      </c>
      <c r="T16" s="157" t="s">
        <v>26</v>
      </c>
      <c r="U16" s="89" t="s">
        <v>420</v>
      </c>
      <c r="W16" s="518" t="str">
        <f>IFERROR(INDEX('Kennel Link Mapping'!$B$1:$B$19, (MATCH('Session Log'!$V16, 'Kennel Link Mapping'!$A$1:$A$19, 0))), "")</f>
        <v/>
      </c>
      <c r="X16" s="137"/>
    </row>
    <row r="17" spans="1:24" ht="39.75" customHeight="1" x14ac:dyDescent="0.15">
      <c r="A17" s="91"/>
      <c r="B17" s="83"/>
      <c r="C17" s="83"/>
      <c r="D17" s="93">
        <v>0.40277777777777773</v>
      </c>
      <c r="E17" s="204" cm="1">
        <f t="array" ref="E17">IFERROR(_xlfn.IFS($F17="Start - 1", (_xlfn.XLOOKUP("End - 1", $F17:$F1021,$D17:$D1021)) - (_xlfn.XLOOKUP("Start - 1", $F17:$F1021, $D17:$D1021)), $F17="Start - 2", (_xlfn.XLOOKUP("End - 2", $F17:$F1021, $D17:$D1021)) - (_xlfn.XLOOKUP("Start - 2", $F17:$F1021, $D17:$D1021)), $F17="Start - 3", (_xlfn.XLOOKUP("End - 3", $F17:F1021, $D17:$D1021)) - (_xlfn.XLOOKUP("Start - 3", $F17:F1021, $D17:$D1021))), "")</f>
        <v>5.5555555555556468E-3</v>
      </c>
      <c r="F17" s="86" t="s">
        <v>124</v>
      </c>
      <c r="G17" s="87"/>
      <c r="H17" s="87"/>
      <c r="I17" s="412"/>
      <c r="J17" s="115"/>
      <c r="K17" s="112" t="s">
        <v>99</v>
      </c>
      <c r="L17" s="145" t="str">
        <f>IF(NOT(ISBLANK($K17)),INDEX(Sessions!$B$3:$F$102,MATCH($K17,Sessions!$B$3:$B$102,0),2),"")</f>
        <v>NH</v>
      </c>
      <c r="M17" s="145" t="str">
        <f>IF(NOT(ISBLANK($K17)),INDEX(Sessions!$B$3:$E$102,MATCH($K17,Sessions!$B$3:$B$102,0),3),"")</f>
        <v>Music (mid volume)</v>
      </c>
      <c r="N17" s="146">
        <f>IF(NOT(ISBLANK($K17)),INDEX(Sessions!$B$3:$F$102,MATCH($K17,Sessions!$B$3:$B$102,0),4),"")</f>
        <v>0</v>
      </c>
      <c r="O17" s="147" t="str">
        <f>IF(NOT(ISBLANK($K17)),INDEX(Sessions!$B$3:$F$102,MATCH($K17,Sessions!$B$3:$B$102,0),5),"")</f>
        <v>Q1</v>
      </c>
      <c r="P17" s="88">
        <v>70</v>
      </c>
      <c r="Q17" s="88">
        <v>70</v>
      </c>
      <c r="R17" s="147">
        <f t="shared" si="0"/>
        <v>0</v>
      </c>
      <c r="S17" s="147" t="str" cm="1">
        <f t="array" ref="S17">IF(AND($P17&lt;$Q17,$P17&gt;0),_xlfn.IFS($O17 ="Q1",($P17+1), $O17 ="Q2", (71 +$P17), $O17 = "Q3", (142+$P17), $O17 = "Q4", (212 + $P17)), "")</f>
        <v/>
      </c>
      <c r="T17" s="157"/>
      <c r="V17" s="514" t="s">
        <v>459</v>
      </c>
      <c r="W17" s="518" t="str">
        <f>IFERROR(INDEX('Kennel Link Mapping'!$B$1:$B$19, (MATCH('Session Log'!$V17, 'Kennel Link Mapping'!$A$1:$A$19, 0))), "")</f>
        <v>kennel.apple.com/file/Zhongguo_Study/4789738942-bnd89d-53jdio8</v>
      </c>
      <c r="X17" s="90"/>
    </row>
    <row r="18" spans="1:24" s="442" customFormat="1" ht="39.75" customHeight="1" x14ac:dyDescent="0.15">
      <c r="A18" s="425"/>
      <c r="B18" s="494"/>
      <c r="C18" s="494"/>
      <c r="D18" s="427">
        <v>0.40833333333333338</v>
      </c>
      <c r="E18" s="428" t="str" cm="1">
        <f t="array" ref="E18">IFERROR(_xlfn.IFS($F18="Start - 1", (_xlfn.XLOOKUP("End - 1", $F18:$F1022,$D18:$D1022)) - (_xlfn.XLOOKUP("Start - 1", $F18:$F1022, $D18:$D1022)), $F18="Start - 2", (_xlfn.XLOOKUP("End - 2", $F18:$F1022, $D18:$D1022)) - (_xlfn.XLOOKUP("Start - 2", $F18:$F1022, $D18:$D1022)), $F18="Start - 3", (_xlfn.XLOOKUP("End - 3", $F18:F1022, $D18:$D1022)) - (_xlfn.XLOOKUP("Start - 3", $F18:F1022, $D18:$D1022))), "")</f>
        <v/>
      </c>
      <c r="F18" s="429" t="s">
        <v>125</v>
      </c>
      <c r="G18" s="430"/>
      <c r="H18" s="430"/>
      <c r="I18" s="431"/>
      <c r="J18" s="432"/>
      <c r="K18" s="433"/>
      <c r="L18" s="434" t="str">
        <f>IF(NOT(ISBLANK($K18)),INDEX(Sessions!$B$3:$F$102,MATCH($K18,Sessions!$B$3:$B$102,0),2),"")</f>
        <v/>
      </c>
      <c r="M18" s="434" t="str">
        <f>IF(NOT(ISBLANK($K18)),INDEX(Sessions!$B$3:$E$102,MATCH($K18,Sessions!$B$3:$B$102,0),3),"")</f>
        <v/>
      </c>
      <c r="N18" s="435" t="str">
        <f>IF(NOT(ISBLANK($K18)),INDEX(Sessions!$B$3:$F$102,MATCH($K18,Sessions!$B$3:$B$102,0),4),"")</f>
        <v/>
      </c>
      <c r="O18" s="436" t="str">
        <f>IF(NOT(ISBLANK($K18)),INDEX(Sessions!$B$3:$F$102,MATCH($K18,Sessions!$B$3:$B$102,0),5),"")</f>
        <v/>
      </c>
      <c r="P18" s="437"/>
      <c r="Q18" s="437"/>
      <c r="R18" s="436" t="str">
        <f t="shared" si="0"/>
        <v/>
      </c>
      <c r="S18" s="436" t="str" cm="1">
        <f t="array" ref="S18">IF(AND($P18&lt;$Q18,$P18&gt;0),_xlfn.IFS($O18 ="Q1",($P18+1), $O18 ="Q2", (71 +$P18), $O18 = "Q3", (142+$P18), $O18 = "Q4", (212 + $P18)), "")</f>
        <v/>
      </c>
      <c r="T18" s="438"/>
      <c r="U18" s="439"/>
      <c r="V18" s="440"/>
      <c r="W18" s="518" t="str">
        <f>IFERROR(INDEX('Kennel Link Mapping'!$B$1:$B$19, (MATCH('Session Log'!$V18, 'Kennel Link Mapping'!$A$1:$A$19, 0))), "")</f>
        <v/>
      </c>
      <c r="X18" s="441"/>
    </row>
    <row r="19" spans="1:24" s="77" customFormat="1" ht="39.75" customHeight="1" x14ac:dyDescent="0.15">
      <c r="A19" s="159">
        <v>44895</v>
      </c>
      <c r="B19" s="140" t="s">
        <v>413</v>
      </c>
      <c r="C19" s="205" t="s">
        <v>410</v>
      </c>
      <c r="D19" s="128">
        <v>0.39583333333333331</v>
      </c>
      <c r="E19" s="206" cm="1">
        <f t="array" ref="E19">IFERROR(_xlfn.IFS($F19="Start - 1", (_xlfn.XLOOKUP("End - 1", $F19:$F1023,$D19:$D1023)) - (_xlfn.XLOOKUP("Start - 1", $F19:$F1023, $D19:$D1023)), $F19="Start - 2", (_xlfn.XLOOKUP("End - 2", $F19:$F1023, $D19:$D1023)) - (_xlfn.XLOOKUP("Start - 2", $F19:$F1023, $D19:$D1023)), $F19="Start - 3", (_xlfn.XLOOKUP("End - 3", $F19:F1023, $D19:$D1023)) - (_xlfn.XLOOKUP("Start - 3", $F19:F1023, $D19:$D1023))), "")</f>
        <v>6.2500000000000333E-3</v>
      </c>
      <c r="F19" s="129" t="s">
        <v>117</v>
      </c>
      <c r="G19" s="130" t="s">
        <v>416</v>
      </c>
      <c r="H19" s="130" t="s">
        <v>126</v>
      </c>
      <c r="I19" s="411" t="s">
        <v>122</v>
      </c>
      <c r="J19" s="131" t="s">
        <v>122</v>
      </c>
      <c r="K19" s="141" t="s">
        <v>54</v>
      </c>
      <c r="L19" s="236" t="str">
        <f>IF(NOT(ISBLANK($K19)),INDEX(Sessions!$B$3:$F$102,MATCH($K19,Sessions!$B$3:$B$102,0),2),"")</f>
        <v>Hai</v>
      </c>
      <c r="M19" s="236" t="str">
        <f>IF(NOT(ISBLANK($K19)),INDEX(Sessions!$B$3:$E$102,MATCH($K19,Sessions!$B$3:$B$102,0),3),"")</f>
        <v>Quiet</v>
      </c>
      <c r="N19" s="237" t="str">
        <f>IF(NOT(ISBLANK($K19)),INDEX(Sessions!$B$3:$F$102,MATCH($K19,Sessions!$B$3:$B$102,0),4),"")</f>
        <v>-</v>
      </c>
      <c r="O19" s="148" t="str">
        <f>IF(NOT(ISBLANK($K19)),INDEX(Sessions!$B$3:$F$102,MATCH($K19,Sessions!$B$3:$B$102,0),5),"")</f>
        <v>Q4</v>
      </c>
      <c r="P19" s="134">
        <v>56</v>
      </c>
      <c r="Q19" s="134">
        <v>71</v>
      </c>
      <c r="R19" s="148">
        <f t="shared" si="0"/>
        <v>15</v>
      </c>
      <c r="S19" s="148" cm="1">
        <f t="array" ref="S19">IF(AND($P19&lt;$Q19,$P19&gt;0),_xlfn.IFS($O19 ="Q1",($P19+1), $O19 ="Q2", (71 +$P19), $O19 = "Q3", (142+$P19), $O19 = "Q4", (212 + $P19)), "")</f>
        <v>268</v>
      </c>
      <c r="T19" s="158" t="s">
        <v>119</v>
      </c>
      <c r="U19" s="135" t="s">
        <v>427</v>
      </c>
      <c r="V19" s="117" t="s">
        <v>460</v>
      </c>
      <c r="W19" s="518" t="str">
        <f>IFERROR(INDEX('Kennel Link Mapping'!$B$1:$B$19, (MATCH('Session Log'!$V19, 'Kennel Link Mapping'!$A$1:$A$19, 0))), "")</f>
        <v>kennel.apple.com/file/Zhongguo_Study/2349089453-ge9url5-430fkel3</v>
      </c>
      <c r="X19" s="137"/>
    </row>
    <row r="20" spans="1:24" ht="39.75" customHeight="1" x14ac:dyDescent="0.15">
      <c r="A20" s="91"/>
      <c r="B20" s="83"/>
      <c r="C20" s="83"/>
      <c r="D20" s="93">
        <v>0.40208333333333335</v>
      </c>
      <c r="E20" s="204" t="str" cm="1">
        <f t="array" ref="E20">IFERROR(_xlfn.IFS($F20="Start - 1", (_xlfn.XLOOKUP("End - 1", $F20:$F1024,$D20:$D1024)) - (_xlfn.XLOOKUP("Start - 1", $F20:$F1024, $D20:$D1024)), $F20="Start - 2", (_xlfn.XLOOKUP("End - 2", $F20:$F1024, $D20:$D1024)) - (_xlfn.XLOOKUP("Start - 2", $F20:$F1024, $D20:$D1024)), $F20="Start - 3", (_xlfn.XLOOKUP("End - 3", $F20:F1024, $D20:$D1024)) - (_xlfn.XLOOKUP("Start - 3", $F20:F1024, $D20:$D1024))), "")</f>
        <v/>
      </c>
      <c r="F20" s="86" t="s">
        <v>120</v>
      </c>
      <c r="G20" s="87"/>
      <c r="H20" s="87"/>
      <c r="I20" s="412"/>
      <c r="J20" s="115"/>
      <c r="K20" s="112"/>
      <c r="L20" s="145" t="str">
        <f>IF(NOT(ISBLANK($K20)),INDEX(Sessions!$B$3:$F$102,MATCH($K20,Sessions!$B$3:$B$102,0),2),"")</f>
        <v/>
      </c>
      <c r="M20" s="145" t="str">
        <f>IF(NOT(ISBLANK($K20)),INDEX(Sessions!$B$3:$E$102,MATCH($K20,Sessions!$B$3:$B$102,0),3),"")</f>
        <v/>
      </c>
      <c r="N20" s="146" t="str">
        <f>IF(NOT(ISBLANK($K20)),INDEX(Sessions!$B$3:$F$102,MATCH($K20,Sessions!$B$3:$B$102,0),4),"")</f>
        <v/>
      </c>
      <c r="O20" s="147" t="str">
        <f>IF(NOT(ISBLANK($K20)),INDEX(Sessions!$B$3:$F$102,MATCH($K20,Sessions!$B$3:$B$102,0),5),"")</f>
        <v/>
      </c>
      <c r="P20" s="88"/>
      <c r="Q20" s="88"/>
      <c r="R20" s="147" t="str">
        <f t="shared" si="0"/>
        <v/>
      </c>
      <c r="S20" s="147" t="str" cm="1">
        <f t="array" ref="S20">IF(AND($P20&lt;$Q20,$P20&gt;0),_xlfn.IFS($O20 ="Q1",($P20+1), $O20 ="Q2", (71 +$P20), $O20 = "Q3", (142+$P20), $O20 = "Q4", (212 + $P20)), "")</f>
        <v/>
      </c>
      <c r="T20" s="157"/>
      <c r="W20" s="518" t="str">
        <f>IFERROR(INDEX('Kennel Link Mapping'!$B$1:$B$19, (MATCH('Session Log'!$V20, 'Kennel Link Mapping'!$A$1:$A$19, 0))), "")</f>
        <v/>
      </c>
      <c r="X20" s="90"/>
    </row>
    <row r="21" spans="1:24" ht="39.75" customHeight="1" x14ac:dyDescent="0.15">
      <c r="A21" s="91"/>
      <c r="B21" s="83"/>
      <c r="C21" s="83"/>
      <c r="D21" s="93">
        <v>0.40833333333333338</v>
      </c>
      <c r="E21" s="204" cm="1">
        <f t="array" ref="E21">IFERROR(_xlfn.IFS($F21="Start - 1", (_xlfn.XLOOKUP("End - 1", $F21:$F1025,$D21:$D1025)) - (_xlfn.XLOOKUP("Start - 1", $F21:$F1025, $D21:$D1025)), $F21="Start - 2", (_xlfn.XLOOKUP("End - 2", $F21:$F1025, $D21:$D1025)) - (_xlfn.XLOOKUP("Start - 2", $F21:$F1025, $D21:$D1025)), $F21="Start - 3", (_xlfn.XLOOKUP("End - 3", $F21:F1025, $D21:$D1025)) - (_xlfn.XLOOKUP("Start - 3", $F21:F1025, $D21:$D1025))), "")</f>
        <v>4.1666666666666519E-3</v>
      </c>
      <c r="F21" s="86" t="s">
        <v>121</v>
      </c>
      <c r="G21" s="87"/>
      <c r="H21" s="87"/>
      <c r="I21" s="412"/>
      <c r="J21" s="115"/>
      <c r="K21" s="112" t="s">
        <v>67</v>
      </c>
      <c r="L21" s="145" t="str">
        <f>IF(NOT(ISBLANK($K21)),INDEX(Sessions!$B$3:$F$102,MATCH($K21,Sessions!$B$3:$B$102,0),2),"")</f>
        <v>Hai</v>
      </c>
      <c r="M21" s="145" t="str">
        <f>IF(NOT(ISBLANK($K21)),INDEX(Sessions!$B$3:$E$102,MATCH($K21,Sessions!$B$3:$B$102,0),3),"")</f>
        <v>Coffee Shop Chatter</v>
      </c>
      <c r="N21" s="146" t="str">
        <f>IF(NOT(ISBLANK($K21)),INDEX(Sessions!$B$3:$F$102,MATCH($K21,Sessions!$B$3:$B$102,0),4),"")</f>
        <v>-</v>
      </c>
      <c r="O21" s="147" t="str">
        <f>IF(NOT(ISBLANK($K21)),INDEX(Sessions!$B$3:$F$102,MATCH($K21,Sessions!$B$3:$B$102,0),5),"")</f>
        <v>Q2</v>
      </c>
      <c r="P21" s="88">
        <v>71</v>
      </c>
      <c r="Q21" s="88">
        <v>71</v>
      </c>
      <c r="R21" s="147">
        <f t="shared" si="0"/>
        <v>0</v>
      </c>
      <c r="S21" s="147" t="str" cm="1">
        <f t="array" ref="S21">IF(AND($P21&lt;$Q21,$P21&gt;0),_xlfn.IFS($O21 ="Q1",($P21+1), $O21 ="Q2", (71 +$P21), $O21 = "Q3", (142+$P21), $O21 = "Q4", (212 + $P21)), "")</f>
        <v/>
      </c>
      <c r="T21" s="157" t="s">
        <v>25</v>
      </c>
      <c r="U21" s="89" t="s">
        <v>428</v>
      </c>
      <c r="V21" s="117" t="s">
        <v>461</v>
      </c>
      <c r="W21" s="518" t="str">
        <f>IFERROR(INDEX('Kennel Link Mapping'!$B$1:$B$19, (MATCH('Session Log'!$V21, 'Kennel Link Mapping'!$A$1:$A$19, 0))), "")</f>
        <v>kennel.apple.com/file/Zhongguo_Study/4348971123-bdj3490-45uien8</v>
      </c>
      <c r="X21" s="90"/>
    </row>
    <row r="22" spans="1:24" ht="39.75" customHeight="1" x14ac:dyDescent="0.15">
      <c r="A22" s="91"/>
      <c r="B22" s="83"/>
      <c r="C22" s="83"/>
      <c r="D22" s="93">
        <v>0.41250000000000003</v>
      </c>
      <c r="E22" s="204" t="str" cm="1">
        <f t="array" ref="E22">IFERROR(_xlfn.IFS($F22="Start - 1", (_xlfn.XLOOKUP("End - 1", $F22:$F1026,$D22:$D1026)) - (_xlfn.XLOOKUP("Start - 1", $F22:$F1026, $D22:$D1026)), $F22="Start - 2", (_xlfn.XLOOKUP("End - 2", $F22:$F1026, $D22:$D1026)) - (_xlfn.XLOOKUP("Start - 2", $F22:$F1026, $D22:$D1026)), $F22="Start - 3", (_xlfn.XLOOKUP("End - 3", $F22:F1026, $D22:$D1026)) - (_xlfn.XLOOKUP("Start - 3", $F22:F1026, $D22:$D1026))), "")</f>
        <v/>
      </c>
      <c r="F22" s="86" t="s">
        <v>123</v>
      </c>
      <c r="G22" s="87"/>
      <c r="H22" s="87"/>
      <c r="I22" s="412"/>
      <c r="J22" s="115"/>
      <c r="K22" s="112"/>
      <c r="L22" s="145" t="str">
        <f>IF(NOT(ISBLANK($K22)),INDEX(Sessions!$B$3:$F$102,MATCH($K22,Sessions!$B$3:$B$102,0),2),"")</f>
        <v/>
      </c>
      <c r="M22" s="145" t="str">
        <f>IF(NOT(ISBLANK($K22)),INDEX(Sessions!$B$3:$E$102,MATCH($K22,Sessions!$B$3:$B$102,0),3),"")</f>
        <v/>
      </c>
      <c r="N22" s="146" t="str">
        <f>IF(NOT(ISBLANK($K22)),INDEX(Sessions!$B$3:$F$102,MATCH($K22,Sessions!$B$3:$B$102,0),4),"")</f>
        <v/>
      </c>
      <c r="O22" s="147" t="str">
        <f>IF(NOT(ISBLANK($K22)),INDEX(Sessions!$B$3:$F$102,MATCH($K22,Sessions!$B$3:$B$102,0),5),"")</f>
        <v/>
      </c>
      <c r="P22" s="88"/>
      <c r="Q22" s="88"/>
      <c r="R22" s="147" t="str">
        <f t="shared" si="0"/>
        <v/>
      </c>
      <c r="S22" s="147" t="str" cm="1">
        <f t="array" ref="S22">IF(AND($P22&lt;$Q22,$P22&gt;0),_xlfn.IFS($O22 ="Q1",($P22+1), $O22 ="Q2", (71 +$P22), $O22 = "Q3", (142+$P22), $O22 = "Q4", (212 + $P22)), "")</f>
        <v/>
      </c>
      <c r="T22" s="157"/>
      <c r="W22" s="518" t="str">
        <f>IFERROR(INDEX('Kennel Link Mapping'!$B$1:$B$19, (MATCH('Session Log'!$V22, 'Kennel Link Mapping'!$A$1:$A$19, 0))), "")</f>
        <v/>
      </c>
      <c r="X22" s="90"/>
    </row>
    <row r="23" spans="1:24" ht="39.75" customHeight="1" x14ac:dyDescent="0.15">
      <c r="A23" s="91"/>
      <c r="B23" s="83"/>
      <c r="C23" s="83"/>
      <c r="D23" s="93">
        <v>0.41805555555555557</v>
      </c>
      <c r="E23" s="204" cm="1">
        <f t="array" ref="E23">IFERROR(_xlfn.IFS($F23="Start - 1", (_xlfn.XLOOKUP("End - 1", $F23:$F1027,$D23:$D1027)) - (_xlfn.XLOOKUP("Start - 1", $F23:$F1027, $D23:$D1027)), $F23="Start - 2", (_xlfn.XLOOKUP("End - 2", $F23:$F1027, $D23:$D1027)) - (_xlfn.XLOOKUP("Start - 2", $F23:$F1027, $D23:$D1027)), $F23="Start - 3", (_xlfn.XLOOKUP("End - 3", $F23:F1027, $D23:$D1027)) - (_xlfn.XLOOKUP("Start - 3", $F23:F1027, $D23:$D1027))), "")</f>
        <v>6.9444444444444198E-3</v>
      </c>
      <c r="F23" s="86" t="s">
        <v>124</v>
      </c>
      <c r="G23" s="87"/>
      <c r="H23" s="87"/>
      <c r="I23" s="412"/>
      <c r="J23" s="115"/>
      <c r="K23" s="112" t="s">
        <v>72</v>
      </c>
      <c r="L23" s="145" t="str">
        <f>IF(NOT(ISBLANK($K23)),INDEX(Sessions!$B$3:$F$102,MATCH($K23,Sessions!$B$3:$B$102,0),2),"")</f>
        <v>Hai</v>
      </c>
      <c r="M23" s="145" t="str">
        <f>IF(NOT(ISBLANK($K23)),INDEX(Sessions!$B$3:$E$102,MATCH($K23,Sessions!$B$3:$B$102,0),3),"")</f>
        <v>TV (mid volume)</v>
      </c>
      <c r="N23" s="146" t="str">
        <f>IF(NOT(ISBLANK($K23)),INDEX(Sessions!$B$3:$F$102,MATCH($K23,Sessions!$B$3:$B$102,0),4),"")</f>
        <v>-</v>
      </c>
      <c r="O23" s="147" t="str">
        <f>IF(NOT(ISBLANK($K23)),INDEX(Sessions!$B$3:$F$102,MATCH($K23,Sessions!$B$3:$B$102,0),5),"")</f>
        <v>Q3</v>
      </c>
      <c r="P23" s="88">
        <v>70</v>
      </c>
      <c r="Q23" s="88">
        <v>70</v>
      </c>
      <c r="R23" s="147">
        <f t="shared" si="0"/>
        <v>0</v>
      </c>
      <c r="S23" s="147" t="str" cm="1">
        <f t="array" ref="S23">IF(AND($P23&lt;$Q23,$P23&gt;0),_xlfn.IFS($O23 ="Q1",($P23+1), $O23 ="Q2", (71 +$P23), $O23 = "Q3", (142+$P23), $O23 = "Q4", (212 + $P23)), "")</f>
        <v/>
      </c>
      <c r="T23" s="157"/>
      <c r="V23" s="514" t="s">
        <v>462</v>
      </c>
      <c r="W23" s="518" t="str">
        <f>IFERROR(INDEX('Kennel Link Mapping'!$B$1:$B$19, (MATCH('Session Log'!$V23, 'Kennel Link Mapping'!$A$1:$A$19, 0))), "")</f>
        <v>kennel.apple.com/file/Zhongguo_Study/2298409345-dfhg873-458ngh</v>
      </c>
      <c r="X23" s="90"/>
    </row>
    <row r="24" spans="1:24" s="442" customFormat="1" ht="39.75" customHeight="1" x14ac:dyDescent="0.15">
      <c r="A24" s="425"/>
      <c r="B24" s="494"/>
      <c r="C24" s="494"/>
      <c r="D24" s="427">
        <v>0.42499999999999999</v>
      </c>
      <c r="E24" s="428" t="str" cm="1">
        <f t="array" ref="E24">IFERROR(_xlfn.IFS($F24="Start - 1", (_xlfn.XLOOKUP("End - 1", $F24:$F1028,$D24:$D1028)) - (_xlfn.XLOOKUP("Start - 1", $F24:$F1028, $D24:$D1028)), $F24="Start - 2", (_xlfn.XLOOKUP("End - 2", $F24:$F1028, $D24:$D1028)) - (_xlfn.XLOOKUP("Start - 2", $F24:$F1028, $D24:$D1028)), $F24="Start - 3", (_xlfn.XLOOKUP("End - 3", $F24:F1028, $D24:$D1028)) - (_xlfn.XLOOKUP("Start - 3", $F24:F1028, $D24:$D1028))), "")</f>
        <v/>
      </c>
      <c r="F24" s="429" t="s">
        <v>125</v>
      </c>
      <c r="G24" s="430"/>
      <c r="H24" s="430"/>
      <c r="I24" s="431"/>
      <c r="J24" s="432"/>
      <c r="K24" s="433"/>
      <c r="L24" s="434" t="str">
        <f>IF(NOT(ISBLANK($K24)),INDEX(Sessions!$B$3:$F$102,MATCH($K24,Sessions!$B$3:$B$102,0),2),"")</f>
        <v/>
      </c>
      <c r="M24" s="434" t="str">
        <f>IF(NOT(ISBLANK($K24)),INDEX(Sessions!$B$3:$E$102,MATCH($K24,Sessions!$B$3:$B$102,0),3),"")</f>
        <v/>
      </c>
      <c r="N24" s="435" t="str">
        <f>IF(NOT(ISBLANK($K24)),INDEX(Sessions!$B$3:$F$102,MATCH($K24,Sessions!$B$3:$B$102,0),4),"")</f>
        <v/>
      </c>
      <c r="O24" s="436" t="str">
        <f>IF(NOT(ISBLANK($K24)),INDEX(Sessions!$B$3:$F$102,MATCH($K24,Sessions!$B$3:$B$102,0),5),"")</f>
        <v/>
      </c>
      <c r="P24" s="437"/>
      <c r="Q24" s="437"/>
      <c r="R24" s="436" t="str">
        <f t="shared" si="0"/>
        <v/>
      </c>
      <c r="S24" s="436" t="str" cm="1">
        <f t="array" ref="S24">IF(AND($P24&lt;$Q24,$P24&gt;0),_xlfn.IFS($O24 ="Q1",($P24+1), $O24 ="Q2", (71 +$P24), $O24 = "Q3", (142+$P24), $O24 = "Q4", (212 + $P24)), "")</f>
        <v/>
      </c>
      <c r="T24" s="438"/>
      <c r="U24" s="439"/>
      <c r="V24" s="440"/>
      <c r="W24" s="518" t="str">
        <f>IFERROR(INDEX('Kennel Link Mapping'!$B$1:$B$19, (MATCH('Session Log'!$V24, 'Kennel Link Mapping'!$A$1:$A$19, 0))), "")</f>
        <v/>
      </c>
      <c r="X24" s="441"/>
    </row>
    <row r="25" spans="1:24" s="77" customFormat="1" ht="37" customHeight="1" x14ac:dyDescent="0.15">
      <c r="A25" s="159">
        <v>44895</v>
      </c>
      <c r="B25" s="140" t="s">
        <v>413</v>
      </c>
      <c r="C25" s="205" t="s">
        <v>410</v>
      </c>
      <c r="D25" s="128">
        <v>0.45833333333333331</v>
      </c>
      <c r="E25" s="206" cm="1">
        <f t="array" ref="E25">IFERROR(_xlfn.IFS($F25="Start - 1", (_xlfn.XLOOKUP("End - 1", $F25:$F1029,$D25:$D1029)) - (_xlfn.XLOOKUP("Start - 1", $F25:$F1029, $D25:$D1029)), $F25="Start - 2", (_xlfn.XLOOKUP("End - 2", $F25:$F1029, $D25:$D1029)) - (_xlfn.XLOOKUP("Start - 2", $F25:$F1029, $D25:$D1029)), $F25="Start - 3", (_xlfn.XLOOKUP("End - 3", $F25:F1029, $D25:$D1029)) - (_xlfn.XLOOKUP("Start - 3", $F25:F1029, $D25:$D1029))), "")</f>
        <v>5.5555555555555358E-3</v>
      </c>
      <c r="F25" s="129" t="s">
        <v>117</v>
      </c>
      <c r="G25" s="130" t="s">
        <v>429</v>
      </c>
      <c r="H25" s="130" t="s">
        <v>126</v>
      </c>
      <c r="I25" s="411" t="s">
        <v>118</v>
      </c>
      <c r="J25" s="131" t="s">
        <v>118</v>
      </c>
      <c r="K25" s="141" t="s">
        <v>100</v>
      </c>
      <c r="L25" s="236" t="str">
        <f>IF(NOT(ISBLANK($K25)),INDEX(Sessions!$B$3:$F$102,MATCH($K25,Sessions!$B$3:$B$102,0),2),"")</f>
        <v>NH</v>
      </c>
      <c r="M25" s="236" t="str">
        <f>IF(NOT(ISBLANK($K25)),INDEX(Sessions!$B$3:$E$102,MATCH($K25,Sessions!$B$3:$B$102,0),3),"")</f>
        <v>Music (mid volume)</v>
      </c>
      <c r="N25" s="237">
        <f>IF(NOT(ISBLANK($K25)),INDEX(Sessions!$B$3:$F$102,MATCH($K25,Sessions!$B$3:$B$102,0),4),"")</f>
        <v>90</v>
      </c>
      <c r="O25" s="148" t="str">
        <f>IF(NOT(ISBLANK($K25)),INDEX(Sessions!$B$3:$F$102,MATCH($K25,Sessions!$B$3:$B$102,0),5),"")</f>
        <v>Q1</v>
      </c>
      <c r="P25" s="134">
        <v>70</v>
      </c>
      <c r="Q25" s="134">
        <v>70</v>
      </c>
      <c r="R25" s="148">
        <f t="shared" si="0"/>
        <v>0</v>
      </c>
      <c r="S25" s="148" t="str" cm="1">
        <f t="array" ref="S25">IF(AND($P25&lt;$Q25,$P25&gt;0),_xlfn.IFS($O25 ="Q1",($P25+1), $O25 ="Q2", (71 +$P25), $O25 = "Q3", (142+$P25), $O25 = "Q4", (212 + $P25)), "")</f>
        <v/>
      </c>
      <c r="T25" s="158" t="s">
        <v>26</v>
      </c>
      <c r="U25" s="135" t="s">
        <v>420</v>
      </c>
      <c r="V25" s="514" t="s">
        <v>463</v>
      </c>
      <c r="W25" s="518" t="str">
        <f>IFERROR(INDEX('Kennel Link Mapping'!$B$1:$B$19, (MATCH('Session Log'!$V25, 'Kennel Link Mapping'!$A$1:$A$19, 0))), "")</f>
        <v>kennel.apple.com/file/Zhongguo_Study/1209475890-er4n39bj-458n34</v>
      </c>
      <c r="X25" s="137"/>
    </row>
    <row r="26" spans="1:24" ht="39.75" customHeight="1" x14ac:dyDescent="0.15">
      <c r="A26" s="159"/>
      <c r="B26" s="83"/>
      <c r="C26" s="83"/>
      <c r="D26" s="93">
        <v>0.46388888888888885</v>
      </c>
      <c r="E26" s="204" t="str" cm="1">
        <f t="array" ref="E26">IFERROR(_xlfn.IFS($F26="Start - 1", (_xlfn.XLOOKUP("End - 1", $F26:$F1030,$D26:$D1030)) - (_xlfn.XLOOKUP("Start - 1", $F26:$F1030, $D26:$D1030)), $F26="Start - 2", (_xlfn.XLOOKUP("End - 2", $F26:$F1030, $D26:$D1030)) - (_xlfn.XLOOKUP("Start - 2", $F26:$F1030, $D26:$D1030)), $F26="Start - 3", (_xlfn.XLOOKUP("End - 3", $F26:F1030, $D26:$D1030)) - (_xlfn.XLOOKUP("Start - 3", $F26:F1030, $D26:$D1030))), "")</f>
        <v/>
      </c>
      <c r="F26" s="86" t="s">
        <v>120</v>
      </c>
      <c r="G26" s="87"/>
      <c r="H26" s="87"/>
      <c r="I26" s="412"/>
      <c r="J26" s="115"/>
      <c r="K26" s="112"/>
      <c r="L26" s="145" t="str">
        <f>IF(NOT(ISBLANK($K26)),INDEX(Sessions!$B$3:$F$102,MATCH($K26,Sessions!$B$3:$B$102,0),2),"")</f>
        <v/>
      </c>
      <c r="M26" s="145" t="str">
        <f>IF(NOT(ISBLANK($K26)),INDEX(Sessions!$B$3:$E$102,MATCH($K26,Sessions!$B$3:$B$102,0),3),"")</f>
        <v/>
      </c>
      <c r="N26" s="146" t="str">
        <f>IF(NOT(ISBLANK($K26)),INDEX(Sessions!$B$3:$F$102,MATCH($K26,Sessions!$B$3:$B$102,0),4),"")</f>
        <v/>
      </c>
      <c r="O26" s="147" t="str">
        <f>IF(NOT(ISBLANK($K26)),INDEX(Sessions!$B$3:$F$102,MATCH($K26,Sessions!$B$3:$B$102,0),5),"")</f>
        <v/>
      </c>
      <c r="P26" s="88"/>
      <c r="Q26" s="88"/>
      <c r="R26" s="147" t="str">
        <f t="shared" si="0"/>
        <v/>
      </c>
      <c r="S26" s="147" t="str" cm="1">
        <f t="array" ref="S26">IF(AND($P26&lt;$Q26,$P26&gt;0),_xlfn.IFS($O26 ="Q1",($P26+1), $O26 ="Q2", (71 +$P26), $O26 = "Q3", (142+$P26), $O26 = "Q4", (212 + $P26)), "")</f>
        <v/>
      </c>
      <c r="T26" s="157"/>
      <c r="W26" s="518" t="str">
        <f>IFERROR(INDEX('Kennel Link Mapping'!$B$1:$B$19, (MATCH('Session Log'!$V26, 'Kennel Link Mapping'!$A$1:$A$19, 0))), "")</f>
        <v/>
      </c>
      <c r="X26" s="90"/>
    </row>
    <row r="27" spans="1:24" ht="39.75" customHeight="1" x14ac:dyDescent="0.15">
      <c r="A27" s="91"/>
      <c r="B27" s="83"/>
      <c r="C27" s="83"/>
      <c r="D27" s="93">
        <v>0.47222222222222227</v>
      </c>
      <c r="E27" s="204" cm="1">
        <f t="array" ref="E27">IFERROR(_xlfn.IFS($F27="Start - 1", (_xlfn.XLOOKUP("End - 1", $F27:$F1031,$D27:$D1031)) - (_xlfn.XLOOKUP("Start - 1", $F27:$F1031, $D27:$D1031)), $F27="Start - 2", (_xlfn.XLOOKUP("End - 2", $F27:$F1031, $D27:$D1031)) - (_xlfn.XLOOKUP("Start - 2", $F27:$F1031, $D27:$D1031)), $F27="Start - 3", (_xlfn.XLOOKUP("End - 3", $F27:F1031, $D27:$D1031)) - (_xlfn.XLOOKUP("Start - 3", $F27:F1031, $D27:$D1031))), "")</f>
        <v>6.2499999999999223E-3</v>
      </c>
      <c r="F27" s="86" t="s">
        <v>121</v>
      </c>
      <c r="G27" s="87"/>
      <c r="H27" s="87"/>
      <c r="I27" s="412"/>
      <c r="J27" s="115"/>
      <c r="K27" s="112" t="s">
        <v>84</v>
      </c>
      <c r="L27" s="145" t="str">
        <f>IF(NOT(ISBLANK($K27)),INDEX(Sessions!$B$3:$F$102,MATCH($K27,Sessions!$B$3:$B$102,0),2),"")</f>
        <v>NH</v>
      </c>
      <c r="M27" s="145" t="str">
        <f>IF(NOT(ISBLANK($K27)),INDEX(Sessions!$B$3:$E$102,MATCH($K27,Sessions!$B$3:$B$102,0),3),"")</f>
        <v>Coffee Shop Chatter</v>
      </c>
      <c r="N27" s="146" t="str">
        <f>IF(NOT(ISBLANK($K27)),INDEX(Sessions!$B$3:$F$102,MATCH($K27,Sessions!$B$3:$B$102,0),4),"")</f>
        <v>-</v>
      </c>
      <c r="O27" s="147" t="str">
        <f>IF(NOT(ISBLANK($K27)),INDEX(Sessions!$B$3:$F$102,MATCH($K27,Sessions!$B$3:$B$102,0),5),"")</f>
        <v>Q2</v>
      </c>
      <c r="P27" s="88">
        <v>71</v>
      </c>
      <c r="Q27" s="88">
        <v>71</v>
      </c>
      <c r="R27" s="147">
        <f t="shared" si="0"/>
        <v>0</v>
      </c>
      <c r="S27" s="147" t="str" cm="1">
        <f t="array" ref="S27">IF(AND($P27&lt;$Q27,$P27&gt;0),_xlfn.IFS($O27 ="Q1",($P27+1), $O27 ="Q2", (71 +$P27), $O27 = "Q3", (142+$P27), $O27 = "Q4", (212 + $P27)), "")</f>
        <v/>
      </c>
      <c r="T27" s="157" t="s">
        <v>29</v>
      </c>
      <c r="U27" s="89" t="s">
        <v>432</v>
      </c>
      <c r="V27" s="514" t="s">
        <v>464</v>
      </c>
      <c r="W27" s="518" t="str">
        <f>IFERROR(INDEX('Kennel Link Mapping'!$B$1:$B$19, (MATCH('Session Log'!$V27, 'Kennel Link Mapping'!$A$1:$A$19, 0))), "")</f>
        <v>kennel.apple.com/file/Zhongguo_Study/4495820374-rt93740ji-439875</v>
      </c>
      <c r="X27" s="90"/>
    </row>
    <row r="28" spans="1:24" ht="39.75" customHeight="1" x14ac:dyDescent="0.15">
      <c r="A28" s="91"/>
      <c r="B28" s="83"/>
      <c r="C28" s="83"/>
      <c r="D28" s="93">
        <v>0.47847222222222219</v>
      </c>
      <c r="E28" s="204" t="str" cm="1">
        <f t="array" ref="E28">IFERROR(_xlfn.IFS($F28="Start - 1", (_xlfn.XLOOKUP("End - 1", $F28:$F1032,$D28:$D1032)) - (_xlfn.XLOOKUP("Start - 1", $F28:$F1032, $D28:$D1032)), $F28="Start - 2", (_xlfn.XLOOKUP("End - 2", $F28:$F1032, $D28:$D1032)) - (_xlfn.XLOOKUP("Start - 2", $F28:$F1032, $D28:$D1032)), $F28="Start - 3", (_xlfn.XLOOKUP("End - 3", $F28:F1032, $D28:$D1032)) - (_xlfn.XLOOKUP("Start - 3", $F28:F1032, $D28:$D1032))), "")</f>
        <v/>
      </c>
      <c r="F28" s="86" t="s">
        <v>123</v>
      </c>
      <c r="G28" s="87"/>
      <c r="H28" s="87"/>
      <c r="I28" s="412"/>
      <c r="J28" s="115"/>
      <c r="K28" s="112"/>
      <c r="L28" s="145" t="str">
        <f>IF(NOT(ISBLANK($K28)),INDEX(Sessions!$B$3:$F$102,MATCH($K28,Sessions!$B$3:$B$102,0),2),"")</f>
        <v/>
      </c>
      <c r="M28" s="145" t="str">
        <f>IF(NOT(ISBLANK($K28)),INDEX(Sessions!$B$3:$E$102,MATCH($K28,Sessions!$B$3:$B$102,0),3),"")</f>
        <v/>
      </c>
      <c r="N28" s="146" t="str">
        <f>IF(NOT(ISBLANK($K28)),INDEX(Sessions!$B$3:$F$102,MATCH($K28,Sessions!$B$3:$B$102,0),4),"")</f>
        <v/>
      </c>
      <c r="O28" s="147" t="str">
        <f>IF(NOT(ISBLANK($K28)),INDEX(Sessions!$B$3:$F$102,MATCH($K28,Sessions!$B$3:$B$102,0),5),"")</f>
        <v/>
      </c>
      <c r="P28" s="88"/>
      <c r="Q28" s="88"/>
      <c r="R28" s="147" t="str">
        <f t="shared" si="0"/>
        <v/>
      </c>
      <c r="S28" s="147" t="str" cm="1">
        <f t="array" ref="S28">IF(AND($P28&lt;$Q28,$P28&gt;0),_xlfn.IFS($O28 ="Q1",($P28+1), $O28 ="Q2", (71 +$P28), $O28 = "Q3", (142+$P28), $O28 = "Q4", (212 + $P28)), "")</f>
        <v/>
      </c>
      <c r="T28" s="157"/>
      <c r="W28" s="518" t="str">
        <f>IFERROR(INDEX('Kennel Link Mapping'!$B$1:$B$19, (MATCH('Session Log'!$V28, 'Kennel Link Mapping'!$A$1:$A$19, 0))), "")</f>
        <v/>
      </c>
      <c r="X28" s="90"/>
    </row>
    <row r="29" spans="1:24" ht="39.75" customHeight="1" x14ac:dyDescent="0.15">
      <c r="A29" s="91"/>
      <c r="B29" s="83"/>
      <c r="C29" s="83"/>
      <c r="D29" s="93">
        <v>0.4861111111111111</v>
      </c>
      <c r="E29" s="204" cm="1">
        <f t="array" ref="E29">IFERROR(_xlfn.IFS($F29="Start - 1", (_xlfn.XLOOKUP("End - 1", $F29:$F1033,$D29:$D1033)) - (_xlfn.XLOOKUP("Start - 1", $F29:$F1033, $D29:$D1033)), $F29="Start - 2", (_xlfn.XLOOKUP("End - 2", $F29:$F1033, $D29:$D1033)) - (_xlfn.XLOOKUP("Start - 2", $F29:$F1033, $D29:$D1033)), $F29="Start - 3", (_xlfn.XLOOKUP("End - 3", $F29:F1033, $D29:$D1033)) - (_xlfn.XLOOKUP("Start - 3", $F29:F1033, $D29:$D1033))), "")</f>
        <v>6.9444444444444753E-3</v>
      </c>
      <c r="F29" s="86" t="s">
        <v>124</v>
      </c>
      <c r="G29" s="87"/>
      <c r="H29" s="87"/>
      <c r="I29" s="412"/>
      <c r="J29" s="115"/>
      <c r="K29" s="112" t="s">
        <v>59</v>
      </c>
      <c r="L29" s="145" t="str">
        <f>IF(NOT(ISBLANK($K29)),INDEX(Sessions!$B$3:$F$102,MATCH($K29,Sessions!$B$3:$B$102,0),2),"")</f>
        <v>Hai</v>
      </c>
      <c r="M29" s="145" t="str">
        <f>IF(NOT(ISBLANK($K29)),INDEX(Sessions!$B$3:$E$102,MATCH($K29,Sessions!$B$3:$B$102,0),3),"")</f>
        <v>Music (mid volume)</v>
      </c>
      <c r="N29" s="146" t="str">
        <f>IF(NOT(ISBLANK($K29)),INDEX(Sessions!$B$3:$F$102,MATCH($K29,Sessions!$B$3:$B$102,0),4),"")</f>
        <v>-</v>
      </c>
      <c r="O29" s="147" t="str">
        <f>IF(NOT(ISBLANK($K29)),INDEX(Sessions!$B$3:$F$102,MATCH($K29,Sessions!$B$3:$B$102,0),5),"")</f>
        <v>Q3</v>
      </c>
      <c r="P29" s="88">
        <v>20</v>
      </c>
      <c r="Q29" s="88">
        <v>70</v>
      </c>
      <c r="R29" s="147">
        <f t="shared" si="0"/>
        <v>50</v>
      </c>
      <c r="S29" s="147" cm="1">
        <f t="array" ref="S29">IF(AND($P29&lt;$Q29,$P29&gt;0),_xlfn.IFS($O29 ="Q1",($P29+1), $O29 ="Q2", (71 +$P29), $O29 = "Q3", (142+$P29), $O29 = "Q4", (212 + $P29)), "")</f>
        <v>162</v>
      </c>
      <c r="T29" s="157" t="s">
        <v>421</v>
      </c>
      <c r="U29" s="89" t="s">
        <v>430</v>
      </c>
      <c r="V29" s="514" t="s">
        <v>465</v>
      </c>
      <c r="W29" s="518" t="str">
        <f>IFERROR(INDEX('Kennel Link Mapping'!$B$1:$B$19, (MATCH('Session Log'!$V29, 'Kennel Link Mapping'!$A$1:$A$19, 0))), "")</f>
        <v>kennel.apple.com/file/Zhongguo_Study/23498g0345-fjek34jnk3-234bi3</v>
      </c>
      <c r="X29" s="90"/>
    </row>
    <row r="30" spans="1:24" s="442" customFormat="1" ht="39.75" customHeight="1" x14ac:dyDescent="0.15">
      <c r="A30" s="425"/>
      <c r="B30" s="494"/>
      <c r="C30" s="494"/>
      <c r="D30" s="427">
        <v>0.49305555555555558</v>
      </c>
      <c r="E30" s="428" t="str" cm="1">
        <f t="array" ref="E30">IFERROR(_xlfn.IFS($F30="Start - 1", (_xlfn.XLOOKUP("End - 1", $F30:$F1034,$D30:$D1034)) - (_xlfn.XLOOKUP("Start - 1", $F30:$F1034, $D30:$D1034)), $F30="Start - 2", (_xlfn.XLOOKUP("End - 2", $F30:$F1034, $D30:$D1034)) - (_xlfn.XLOOKUP("Start - 2", $F30:$F1034, $D30:$D1034)), $F30="Start - 3", (_xlfn.XLOOKUP("End - 3", $F30:F1034, $D30:$D1034)) - (_xlfn.XLOOKUP("Start - 3", $F30:F1034, $D30:$D1034))), "")</f>
        <v/>
      </c>
      <c r="F30" s="429" t="s">
        <v>125</v>
      </c>
      <c r="G30" s="430"/>
      <c r="H30" s="430"/>
      <c r="I30" s="431"/>
      <c r="J30" s="432"/>
      <c r="K30" s="433"/>
      <c r="L30" s="434" t="str">
        <f>IF(NOT(ISBLANK($K30)),INDEX(Sessions!$B$3:$F$102,MATCH($K30,Sessions!$B$3:$B$102,0),2),"")</f>
        <v/>
      </c>
      <c r="M30" s="434" t="str">
        <f>IF(NOT(ISBLANK($K30)),INDEX(Sessions!$B$3:$E$102,MATCH($K30,Sessions!$B$3:$B$102,0),3),"")</f>
        <v/>
      </c>
      <c r="N30" s="435" t="str">
        <f>IF(NOT(ISBLANK($K30)),INDEX(Sessions!$B$3:$F$102,MATCH($K30,Sessions!$B$3:$B$102,0),4),"")</f>
        <v/>
      </c>
      <c r="O30" s="436" t="str">
        <f>IF(NOT(ISBLANK($K30)),INDEX(Sessions!$B$3:$F$102,MATCH($K30,Sessions!$B$3:$B$102,0),5),"")</f>
        <v/>
      </c>
      <c r="P30" s="437"/>
      <c r="Q30" s="437"/>
      <c r="R30" s="436" t="str">
        <f t="shared" si="0"/>
        <v/>
      </c>
      <c r="S30" s="436" t="str" cm="1">
        <f t="array" ref="S30">IF(AND($P30&lt;$Q30,$P30&gt;0),_xlfn.IFS($O30 ="Q1",($P30+1), $O30 ="Q2", (71 +$P30), $O30 = "Q3", (142+$P30), $O30 = "Q4", (212 + $P30)), "")</f>
        <v/>
      </c>
      <c r="T30" s="438" t="s">
        <v>27</v>
      </c>
      <c r="U30" s="439" t="s">
        <v>431</v>
      </c>
      <c r="V30" s="440"/>
      <c r="W30" s="518" t="str">
        <f>IFERROR(INDEX('Kennel Link Mapping'!$B$1:$B$19, (MATCH('Session Log'!$V30, 'Kennel Link Mapping'!$A$1:$A$19, 0))), "")</f>
        <v/>
      </c>
      <c r="X30" s="441"/>
    </row>
    <row r="31" spans="1:24" s="190" customFormat="1" ht="39.75" customHeight="1" x14ac:dyDescent="0.15">
      <c r="A31" s="159">
        <v>44895</v>
      </c>
      <c r="B31" s="178" t="s">
        <v>409</v>
      </c>
      <c r="C31" s="192" t="s">
        <v>410</v>
      </c>
      <c r="D31" s="179">
        <v>0.46388888888888885</v>
      </c>
      <c r="E31" s="206" cm="1">
        <f t="array" ref="E31">IFERROR(_xlfn.IFS($F31="Start - 1", (_xlfn.XLOOKUP("End - 1", $F31:$F1035,$D31:$D1035)) - (_xlfn.XLOOKUP("Start - 1", $F31:$F1035, $D31:$D1035)), $F31="Start - 2", (_xlfn.XLOOKUP("End - 2", $F31:$F1035, $D31:$D1035)) - (_xlfn.XLOOKUP("Start - 2", $F31:$F1035, $D31:$D1035)), $F31="Start - 3", (_xlfn.XLOOKUP("End - 3", $F31:F1035, $D31:$D1035)) - (_xlfn.XLOOKUP("Start - 3", $F31:F1035, $D31:$D1035))), "")</f>
        <v>6.9444444444445308E-3</v>
      </c>
      <c r="F31" s="180" t="s">
        <v>117</v>
      </c>
      <c r="G31" s="181" t="s">
        <v>433</v>
      </c>
      <c r="H31" s="181" t="s">
        <v>126</v>
      </c>
      <c r="I31" s="413" t="s">
        <v>122</v>
      </c>
      <c r="J31" s="182" t="s">
        <v>118</v>
      </c>
      <c r="K31" s="183" t="s">
        <v>87</v>
      </c>
      <c r="L31" s="236" t="str">
        <f>IF(NOT(ISBLANK($K31)),INDEX(Sessions!$B$3:$F$102,MATCH($K31,Sessions!$B$3:$B$102,0),2),"")</f>
        <v>NH</v>
      </c>
      <c r="M31" s="236" t="str">
        <f>IF(NOT(ISBLANK($K31)),INDEX(Sessions!$B$3:$E$102,MATCH($K31,Sessions!$B$3:$B$102,0),3),"")</f>
        <v>TV (mid volume)</v>
      </c>
      <c r="N31" s="237" t="str">
        <f>IF(NOT(ISBLANK($K31)),INDEX(Sessions!$B$3:$F$102,MATCH($K31,Sessions!$B$3:$B$102,0),4),"")</f>
        <v>-</v>
      </c>
      <c r="O31" s="148" t="str">
        <f>IF(NOT(ISBLANK($K31)),INDEX(Sessions!$B$3:$F$102,MATCH($K31,Sessions!$B$3:$B$102,0),5),"")</f>
        <v>Q2</v>
      </c>
      <c r="P31" s="134">
        <v>71</v>
      </c>
      <c r="Q31" s="185">
        <v>71</v>
      </c>
      <c r="R31" s="148">
        <f t="shared" si="0"/>
        <v>0</v>
      </c>
      <c r="S31" s="148" t="str" cm="1">
        <f t="array" ref="S31">IF(AND($P31&lt;$Q31,$P31&gt;0),_xlfn.IFS($O31 ="Q1",($P31+1), $O31 ="Q2", (71 +$P31), $O31 = "Q3", (142+$P31), $O31 = "Q4", (212 + $P31)), "")</f>
        <v/>
      </c>
      <c r="T31" s="186"/>
      <c r="U31" s="187"/>
      <c r="V31" s="514" t="s">
        <v>466</v>
      </c>
      <c r="W31" s="518" t="str">
        <f>IFERROR(INDEX('Kennel Link Mapping'!$B$1:$B$19, (MATCH('Session Log'!$V31, 'Kennel Link Mapping'!$A$1:$A$19, 0))), "")</f>
        <v>kennel.apple.com/file/Zhongguo_Study/23498g0345-fjek34jnk3-234bi4</v>
      </c>
      <c r="X31" s="189"/>
    </row>
    <row r="32" spans="1:24" s="175" customFormat="1" ht="39.75" customHeight="1" x14ac:dyDescent="0.15">
      <c r="A32" s="161"/>
      <c r="B32" s="162"/>
      <c r="C32" s="163"/>
      <c r="D32" s="164">
        <v>0.47083333333333338</v>
      </c>
      <c r="E32" s="204" t="str" cm="1">
        <f t="array" ref="E32">IFERROR(_xlfn.IFS($F32="Start - 1", (_xlfn.XLOOKUP("End - 1", $F32:$F1036,$D32:$D1036)) - (_xlfn.XLOOKUP("Start - 1", $F32:$F1036, $D32:$D1036)), $F32="Start - 2", (_xlfn.XLOOKUP("End - 2", $F32:$F1036, $D32:$D1036)) - (_xlfn.XLOOKUP("Start - 2", $F32:$F1036, $D32:$D1036)), $F32="Start - 3", (_xlfn.XLOOKUP("End - 3", $F32:F1036, $D32:$D1036)) - (_xlfn.XLOOKUP("Start - 3", $F32:F1036, $D32:$D1036))), "")</f>
        <v/>
      </c>
      <c r="F32" s="165" t="s">
        <v>120</v>
      </c>
      <c r="G32" s="166"/>
      <c r="H32" s="166"/>
      <c r="I32" s="414"/>
      <c r="J32" s="167"/>
      <c r="K32" s="168"/>
      <c r="L32" s="145" t="str">
        <f>IF(NOT(ISBLANK($K32)),INDEX(Sessions!$B$3:$F$102,MATCH($K32,Sessions!$B$3:$B$102,0),2),"")</f>
        <v/>
      </c>
      <c r="M32" s="145" t="str">
        <f>IF(NOT(ISBLANK($K32)),INDEX(Sessions!$B$3:$E$102,MATCH($K32,Sessions!$B$3:$B$102,0),3),"")</f>
        <v/>
      </c>
      <c r="N32" s="146" t="str">
        <f>IF(NOT(ISBLANK($K32)),INDEX(Sessions!$B$3:$F$102,MATCH($K32,Sessions!$B$3:$B$102,0),4),"")</f>
        <v/>
      </c>
      <c r="O32" s="147" t="str">
        <f>IF(NOT(ISBLANK($K32)),INDEX(Sessions!$B$3:$F$102,MATCH($K32,Sessions!$B$3:$B$102,0),5),"")</f>
        <v/>
      </c>
      <c r="P32" s="88"/>
      <c r="Q32" s="170"/>
      <c r="R32" s="147" t="str">
        <f t="shared" si="0"/>
        <v/>
      </c>
      <c r="S32" s="147" t="str" cm="1">
        <f t="array" ref="S32">IF(AND($P32&lt;$Q32,$P32&gt;0),_xlfn.IFS($O32 ="Q1",($P32+1), $O32 ="Q2", (71 +$P32), $O32 = "Q3", (142+$P32), $O32 = "Q4", (212 + $P32)), "")</f>
        <v/>
      </c>
      <c r="T32" s="171"/>
      <c r="U32" s="172"/>
      <c r="V32" s="173"/>
      <c r="W32" s="518" t="str">
        <f>IFERROR(INDEX('Kennel Link Mapping'!$B$1:$B$19, (MATCH('Session Log'!$V32, 'Kennel Link Mapping'!$A$1:$A$19, 0))), "")</f>
        <v/>
      </c>
      <c r="X32" s="174"/>
    </row>
    <row r="33" spans="1:24" s="175" customFormat="1" ht="39.75" customHeight="1" x14ac:dyDescent="0.15">
      <c r="A33" s="161"/>
      <c r="B33" s="162"/>
      <c r="C33" s="163"/>
      <c r="D33" s="164">
        <v>0.4770833333333333</v>
      </c>
      <c r="E33" s="204" cm="1">
        <f t="array" ref="E33">IFERROR(_xlfn.IFS($F33="Start - 1", (_xlfn.XLOOKUP("End - 1", $F33:$F1037,$D33:$D1037)) - (_xlfn.XLOOKUP("Start - 1", $F33:$F1037, $D33:$D1037)), $F33="Start - 2", (_xlfn.XLOOKUP("End - 2", $F33:$F1037, $D33:$D1037)) - (_xlfn.XLOOKUP("Start - 2", $F33:$F1037, $D33:$D1037)), $F33="Start - 3", (_xlfn.XLOOKUP("End - 3", $F33:F1037, $D33:$D1037)) - (_xlfn.XLOOKUP("Start - 3", $F33:F1037, $D33:$D1037))), "")</f>
        <v>6.2500000000000333E-3</v>
      </c>
      <c r="F33" s="165" t="s">
        <v>121</v>
      </c>
      <c r="G33" s="166"/>
      <c r="H33" s="166"/>
      <c r="I33" s="414"/>
      <c r="J33" s="167"/>
      <c r="K33" s="168" t="s">
        <v>59</v>
      </c>
      <c r="L33" s="145" t="str">
        <f>IF(NOT(ISBLANK($K33)),INDEX(Sessions!$B$3:$F$102,MATCH($K33,Sessions!$B$3:$B$102,0),2),"")</f>
        <v>Hai</v>
      </c>
      <c r="M33" s="145" t="str">
        <f>IF(NOT(ISBLANK($K33)),INDEX(Sessions!$B$3:$E$102,MATCH($K33,Sessions!$B$3:$B$102,0),3),"")</f>
        <v>Music (mid volume)</v>
      </c>
      <c r="N33" s="146" t="str">
        <f>IF(NOT(ISBLANK($K33)),INDEX(Sessions!$B$3:$F$102,MATCH($K33,Sessions!$B$3:$B$102,0),4),"")</f>
        <v>-</v>
      </c>
      <c r="O33" s="147" t="str">
        <f>IF(NOT(ISBLANK($K33)),INDEX(Sessions!$B$3:$F$102,MATCH($K33,Sessions!$B$3:$B$102,0),5),"")</f>
        <v>Q3</v>
      </c>
      <c r="P33" s="88">
        <v>32</v>
      </c>
      <c r="Q33" s="170">
        <v>50</v>
      </c>
      <c r="R33" s="147">
        <f t="shared" si="0"/>
        <v>18</v>
      </c>
      <c r="S33" s="147" cm="1">
        <f t="array" ref="S33">IF(AND($P33&lt;$Q33,$P33&gt;0),_xlfn.IFS($O33 ="Q1",($P33+1), $O33 ="Q2", (71 +$P33), $O33 = "Q3", (142+$P33), $O33 = "Q4", (212 + $P33)), "")</f>
        <v>174</v>
      </c>
      <c r="T33" s="171" t="s">
        <v>25</v>
      </c>
      <c r="U33" s="172" t="s">
        <v>435</v>
      </c>
      <c r="V33" s="514" t="s">
        <v>467</v>
      </c>
      <c r="W33" s="518" t="str">
        <f>IFERROR(INDEX('Kennel Link Mapping'!$B$1:$B$19, (MATCH('Session Log'!$V33, 'Kennel Link Mapping'!$A$1:$A$19, 0))), "")</f>
        <v>kennel.apple.com/file/Zhongguo_Study/23498g0345-fjek34jnk3-234bi5</v>
      </c>
      <c r="X33" s="174"/>
    </row>
    <row r="34" spans="1:24" s="175" customFormat="1" ht="39.75" customHeight="1" x14ac:dyDescent="0.15">
      <c r="A34" s="161"/>
      <c r="B34" s="162"/>
      <c r="C34" s="163"/>
      <c r="D34" s="164">
        <v>0.48333333333333334</v>
      </c>
      <c r="E34" s="204" t="str" cm="1">
        <f t="array" ref="E34">IFERROR(_xlfn.IFS($F34="Start - 1", (_xlfn.XLOOKUP("End - 1", $F34:$F1038,$D34:$D1038)) - (_xlfn.XLOOKUP("Start - 1", $F34:$F1038, $D34:$D1038)), $F34="Start - 2", (_xlfn.XLOOKUP("End - 2", $F34:$F1038, $D34:$D1038)) - (_xlfn.XLOOKUP("Start - 2", $F34:$F1038, $D34:$D1038)), $F34="Start - 3", (_xlfn.XLOOKUP("End - 3", $F34:F1038, $D34:$D1038)) - (_xlfn.XLOOKUP("Start - 3", $F34:F1038, $D34:$D1038))), "")</f>
        <v/>
      </c>
      <c r="F34" s="165" t="s">
        <v>123</v>
      </c>
      <c r="G34" s="166"/>
      <c r="H34" s="166"/>
      <c r="I34" s="414"/>
      <c r="J34" s="167"/>
      <c r="K34" s="168"/>
      <c r="L34" s="145" t="str">
        <f>IF(NOT(ISBLANK($K34)),INDEX(Sessions!$B$3:$F$102,MATCH($K34,Sessions!$B$3:$B$102,0),2),"")</f>
        <v/>
      </c>
      <c r="M34" s="145" t="str">
        <f>IF(NOT(ISBLANK($K34)),INDEX(Sessions!$B$3:$E$102,MATCH($K34,Sessions!$B$3:$B$102,0),3),"")</f>
        <v/>
      </c>
      <c r="N34" s="146" t="str">
        <f>IF(NOT(ISBLANK($K34)),INDEX(Sessions!$B$3:$F$102,MATCH($K34,Sessions!$B$3:$B$102,0),4),"")</f>
        <v/>
      </c>
      <c r="O34" s="147" t="str">
        <f>IF(NOT(ISBLANK($K34)),INDEX(Sessions!$B$3:$F$102,MATCH($K34,Sessions!$B$3:$B$102,0),5),"")</f>
        <v/>
      </c>
      <c r="P34" s="88"/>
      <c r="Q34" s="170"/>
      <c r="R34" s="147" t="str">
        <f t="shared" si="0"/>
        <v/>
      </c>
      <c r="S34" s="147" t="str" cm="1">
        <f t="array" ref="S34">IF(AND($P34&lt;$Q34,$P34&gt;0),_xlfn.IFS($O34 ="Q1",($P34+1), $O34 ="Q2", (71 +$P34), $O34 = "Q3", (142+$P34), $O34 = "Q4", (212 + $P34)), "")</f>
        <v/>
      </c>
      <c r="T34" s="171"/>
      <c r="U34" s="172"/>
      <c r="V34" s="173"/>
      <c r="W34" s="518" t="str">
        <f>IFERROR(INDEX('Kennel Link Mapping'!$B$1:$B$19, (MATCH('Session Log'!$V34, 'Kennel Link Mapping'!$A$1:$A$19, 0))), "")</f>
        <v/>
      </c>
      <c r="X34" s="174"/>
    </row>
    <row r="35" spans="1:24" s="175" customFormat="1" ht="39.75" customHeight="1" x14ac:dyDescent="0.15">
      <c r="A35" s="161"/>
      <c r="B35" s="162"/>
      <c r="C35" s="163"/>
      <c r="D35" s="164">
        <v>0.48958333333333331</v>
      </c>
      <c r="E35" s="204" cm="1">
        <f t="array" ref="E35">IFERROR(_xlfn.IFS($F35="Start - 1", (_xlfn.XLOOKUP("End - 1", $F35:$F1039,$D35:$D1039)) - (_xlfn.XLOOKUP("Start - 1", $F35:$F1039, $D35:$D1039)), $F35="Start - 2", (_xlfn.XLOOKUP("End - 2", $F35:$F1039, $D35:$D1039)) - (_xlfn.XLOOKUP("Start - 2", $F35:$F1039, $D35:$D1039)), $F35="Start - 3", (_xlfn.XLOOKUP("End - 3", $F35:F1039, $D35:$D1039)) - (_xlfn.XLOOKUP("Start - 3", $F35:F1039, $D35:$D1039))), "")</f>
        <v>6.9444444444444198E-3</v>
      </c>
      <c r="F35" s="165" t="s">
        <v>124</v>
      </c>
      <c r="G35" s="166"/>
      <c r="H35" s="166"/>
      <c r="I35" s="414"/>
      <c r="J35" s="167"/>
      <c r="K35" s="168" t="s">
        <v>61</v>
      </c>
      <c r="L35" s="145" t="str">
        <f>IF(NOT(ISBLANK($K35)),INDEX(Sessions!$B$3:$F$102,MATCH($K35,Sessions!$B$3:$B$102,0),2),"")</f>
        <v>Hai</v>
      </c>
      <c r="M35" s="145" t="str">
        <f>IF(NOT(ISBLANK($K35)),INDEX(Sessions!$B$3:$E$102,MATCH($K35,Sessions!$B$3:$B$102,0),3),"")</f>
        <v>Appliance - Washer</v>
      </c>
      <c r="N35" s="146" t="str">
        <f>IF(NOT(ISBLANK($K35)),INDEX(Sessions!$B$3:$F$102,MATCH($K35,Sessions!$B$3:$B$102,0),4),"")</f>
        <v>-</v>
      </c>
      <c r="O35" s="147" t="str">
        <f>IF(NOT(ISBLANK($K35)),INDEX(Sessions!$B$3:$F$102,MATCH($K35,Sessions!$B$3:$B$102,0),5),"")</f>
        <v>Q1</v>
      </c>
      <c r="P35" s="88">
        <v>70</v>
      </c>
      <c r="Q35" s="195">
        <v>70</v>
      </c>
      <c r="R35" s="147">
        <f t="shared" si="0"/>
        <v>0</v>
      </c>
      <c r="S35" s="147" t="str" cm="1">
        <f t="array" ref="S35">IF(AND($P35&lt;$Q35,$P35&gt;0),_xlfn.IFS($O35 ="Q1",($P35+1), $O35 ="Q2", (71 +$P35), $O35 = "Q3", (142+$P35), $O35 = "Q4", (212 + $P35)), "")</f>
        <v/>
      </c>
      <c r="T35" s="171"/>
      <c r="U35" s="172"/>
      <c r="V35" s="117" t="s">
        <v>468</v>
      </c>
      <c r="W35" s="518" t="str">
        <f>IFERROR(INDEX('Kennel Link Mapping'!$B$1:$B$19, (MATCH('Session Log'!$V35, 'Kennel Link Mapping'!$A$1:$A$19, 0))), "")</f>
        <v>kennel.apple.com/file/Zhongguo_Study/23498g0345-fjek34jnk3-234bi6</v>
      </c>
      <c r="X35" s="174"/>
    </row>
    <row r="36" spans="1:24" s="509" customFormat="1" ht="39.75" customHeight="1" x14ac:dyDescent="0.15">
      <c r="A36" s="495"/>
      <c r="B36" s="496"/>
      <c r="C36" s="497"/>
      <c r="D36" s="498">
        <v>0.49652777777777773</v>
      </c>
      <c r="E36" s="428" t="str" cm="1">
        <f t="array" ref="E36">IFERROR(_xlfn.IFS($F36="Start - 1", (_xlfn.XLOOKUP("End - 1", $F36:$F1040,$D36:$D1040)) - (_xlfn.XLOOKUP("Start - 1", $F36:$F1040, $D36:$D1040)), $F36="Start - 2", (_xlfn.XLOOKUP("End - 2", $F36:$F1040, $D36:$D1040)) - (_xlfn.XLOOKUP("Start - 2", $F36:$F1040, $D36:$D1040)), $F36="Start - 3", (_xlfn.XLOOKUP("End - 3", $F36:F1040, $D36:$D1040)) - (_xlfn.XLOOKUP("Start - 3", $F36:F1040, $D36:$D1040))), "")</f>
        <v/>
      </c>
      <c r="F36" s="499" t="s">
        <v>125</v>
      </c>
      <c r="G36" s="500"/>
      <c r="H36" s="500"/>
      <c r="I36" s="501"/>
      <c r="J36" s="502"/>
      <c r="K36" s="503"/>
      <c r="L36" s="434" t="str">
        <f>IF(NOT(ISBLANK($K36)),INDEX(Sessions!$B$3:$F$102,MATCH($K36,Sessions!$B$3:$B$102,0),2),"")</f>
        <v/>
      </c>
      <c r="M36" s="434" t="str">
        <f>IF(NOT(ISBLANK($K36)),INDEX(Sessions!$B$3:$E$102,MATCH($K36,Sessions!$B$3:$B$102,0),3),"")</f>
        <v/>
      </c>
      <c r="N36" s="435" t="str">
        <f>IF(NOT(ISBLANK($K36)),INDEX(Sessions!$B$3:$F$102,MATCH($K36,Sessions!$B$3:$B$102,0),4),"")</f>
        <v/>
      </c>
      <c r="O36" s="436" t="str">
        <f>IF(NOT(ISBLANK($K36)),INDEX(Sessions!$B$3:$F$102,MATCH($K36,Sessions!$B$3:$B$102,0),5),"")</f>
        <v/>
      </c>
      <c r="P36" s="437"/>
      <c r="Q36" s="504"/>
      <c r="R36" s="436" t="str">
        <f t="shared" si="0"/>
        <v/>
      </c>
      <c r="S36" s="436" t="str" cm="1">
        <f t="array" ref="S36">IF(AND($P36&lt;$Q36,$P36&gt;0),_xlfn.IFS($O36 ="Q1",($P36+1), $O36 ="Q2", (71 +$P36), $O36 = "Q3", (142+$P36), $O36 = "Q4", (212 + $P36)), "")</f>
        <v/>
      </c>
      <c r="T36" s="505"/>
      <c r="U36" s="506"/>
      <c r="V36" s="507"/>
      <c r="W36" s="518" t="str">
        <f>IFERROR(INDEX('Kennel Link Mapping'!$B$1:$B$19, (MATCH('Session Log'!$V36, 'Kennel Link Mapping'!$A$1:$A$19, 0))), "")</f>
        <v/>
      </c>
      <c r="X36" s="508"/>
    </row>
    <row r="37" spans="1:24" s="190" customFormat="1" ht="39.75" customHeight="1" x14ac:dyDescent="0.15">
      <c r="A37" s="191">
        <v>44895</v>
      </c>
      <c r="B37" s="178" t="s">
        <v>413</v>
      </c>
      <c r="C37" s="192" t="s">
        <v>410</v>
      </c>
      <c r="D37" s="179">
        <v>0.55486111111111114</v>
      </c>
      <c r="E37" s="206" cm="1">
        <f t="array" ref="E37">IFERROR(_xlfn.IFS($F37="Start - 1", (_xlfn.XLOOKUP("End - 1", $F37:$F1041,$D37:$D1041)) - (_xlfn.XLOOKUP("Start - 1", $F37:$F1041, $D37:$D1041)), $F37="Start - 2", (_xlfn.XLOOKUP("End - 2", $F37:$F1041, $D37:$D1041)) - (_xlfn.XLOOKUP("Start - 2", $F37:$F1041, $D37:$D1041)), $F37="Start - 3", (_xlfn.XLOOKUP("End - 3", $F37:F1041, $D37:$D1041)) - (_xlfn.XLOOKUP("Start - 3", $F37:F1041, $D37:$D1041))), "")</f>
        <v>6.9444444444444198E-3</v>
      </c>
      <c r="F37" s="180" t="s">
        <v>117</v>
      </c>
      <c r="G37" s="181" t="s">
        <v>434</v>
      </c>
      <c r="H37" s="181" t="s">
        <v>126</v>
      </c>
      <c r="I37" s="413" t="s">
        <v>118</v>
      </c>
      <c r="J37" s="182" t="s">
        <v>122</v>
      </c>
      <c r="K37" s="183" t="s">
        <v>91</v>
      </c>
      <c r="L37" s="236" t="str">
        <f>IF(NOT(ISBLANK($K37)),INDEX(Sessions!$B$3:$F$102,MATCH($K37,Sessions!$B$3:$B$102,0),2),"")</f>
        <v>Hai</v>
      </c>
      <c r="M37" s="236" t="str">
        <f>IF(NOT(ISBLANK($K37)),INDEX(Sessions!$B$3:$E$102,MATCH($K37,Sessions!$B$3:$B$102,0),3),"")</f>
        <v>Quiet</v>
      </c>
      <c r="N37" s="237">
        <f>IF(NOT(ISBLANK($K37)),INDEX(Sessions!$B$3:$F$102,MATCH($K37,Sessions!$B$3:$B$102,0),4),"")</f>
        <v>180</v>
      </c>
      <c r="O37" s="148" t="str">
        <f>IF(NOT(ISBLANK($K37)),INDEX(Sessions!$B$3:$F$102,MATCH($K37,Sessions!$B$3:$B$102,0),5),"")</f>
        <v>Q1</v>
      </c>
      <c r="P37" s="134">
        <v>70</v>
      </c>
      <c r="Q37" s="185">
        <v>70</v>
      </c>
      <c r="R37" s="148">
        <f t="shared" si="0"/>
        <v>0</v>
      </c>
      <c r="S37" s="148" t="str" cm="1">
        <f t="array" ref="S37">IF(AND($P37&lt;$Q37,$P37&gt;0),_xlfn.IFS($O37 ="Q1",($P37+1), $O37 ="Q2", (71 +$P37), $O37 = "Q3", (142+$P37), $O37 = "Q4", (212 + $P37)), "")</f>
        <v/>
      </c>
      <c r="T37" s="186" t="s">
        <v>421</v>
      </c>
      <c r="U37" s="188" t="s">
        <v>436</v>
      </c>
      <c r="V37" s="117" t="s">
        <v>469</v>
      </c>
      <c r="W37" s="518" t="str">
        <f>IFERROR(INDEX('Kennel Link Mapping'!$B$1:$B$19, (MATCH('Session Log'!$V37, 'Kennel Link Mapping'!$A$1:$A$19, 0))), "")</f>
        <v>kennel.apple.com/file/Zhongguo_Study/23498g0345-fjek34jnk3-234bi7</v>
      </c>
      <c r="X37" s="189"/>
    </row>
    <row r="38" spans="1:24" s="175" customFormat="1" ht="39.75" customHeight="1" x14ac:dyDescent="0.15">
      <c r="A38" s="176"/>
      <c r="B38" s="162"/>
      <c r="C38" s="163"/>
      <c r="D38" s="164">
        <v>0.56180555555555556</v>
      </c>
      <c r="E38" s="204" t="str" cm="1">
        <f t="array" ref="E38">IFERROR(_xlfn.IFS($F38="Start - 1", (_xlfn.XLOOKUP("End - 1", $F38:$F1042,$D38:$D1042)) - (_xlfn.XLOOKUP("Start - 1", $F38:$F1042, $D38:$D1042)), $F38="Start - 2", (_xlfn.XLOOKUP("End - 2", $F38:$F1042, $D38:$D1042)) - (_xlfn.XLOOKUP("Start - 2", $F38:$F1042, $D38:$D1042)), $F38="Start - 3", (_xlfn.XLOOKUP("End - 3", $F38:F1042, $D38:$D1042)) - (_xlfn.XLOOKUP("Start - 3", $F38:F1042, $D38:$D1042))), "")</f>
        <v/>
      </c>
      <c r="F38" s="165" t="s">
        <v>120</v>
      </c>
      <c r="G38" s="166"/>
      <c r="H38" s="166"/>
      <c r="I38" s="414"/>
      <c r="J38" s="167"/>
      <c r="K38" s="168"/>
      <c r="L38" s="145" t="str">
        <f>IF(NOT(ISBLANK($K38)),INDEX(Sessions!$B$3:$F$102,MATCH($K38,Sessions!$B$3:$B$102,0),2),"")</f>
        <v/>
      </c>
      <c r="M38" s="145" t="str">
        <f>IF(NOT(ISBLANK($K38)),INDEX(Sessions!$B$3:$E$102,MATCH($K38,Sessions!$B$3:$B$102,0),3),"")</f>
        <v/>
      </c>
      <c r="N38" s="146" t="str">
        <f>IF(NOT(ISBLANK($K38)),INDEX(Sessions!$B$3:$F$102,MATCH($K38,Sessions!$B$3:$B$102,0),4),"")</f>
        <v/>
      </c>
      <c r="O38" s="147" t="str">
        <f>IF(NOT(ISBLANK($K38)),INDEX(Sessions!$B$3:$F$102,MATCH($K38,Sessions!$B$3:$B$102,0),5),"")</f>
        <v/>
      </c>
      <c r="P38" s="88"/>
      <c r="Q38" s="170"/>
      <c r="R38" s="147" t="str">
        <f t="shared" si="0"/>
        <v/>
      </c>
      <c r="S38" s="147" t="str" cm="1">
        <f t="array" ref="S38">IF(AND($P38&lt;$Q38,$P38&gt;0),_xlfn.IFS($O38 ="Q1",($P38+1), $O38 ="Q2", (71 +$P38), $O38 = "Q3", (142+$P38), $O38 = "Q4", (212 + $P38)), "")</f>
        <v/>
      </c>
      <c r="T38" s="171" t="s">
        <v>30</v>
      </c>
      <c r="U38" s="513" t="s">
        <v>437</v>
      </c>
      <c r="V38" s="173"/>
      <c r="W38" s="518" t="str">
        <f>IFERROR(INDEX('Kennel Link Mapping'!$B$1:$B$19, (MATCH('Session Log'!$V38, 'Kennel Link Mapping'!$A$1:$A$19, 0))), "")</f>
        <v/>
      </c>
      <c r="X38" s="174"/>
    </row>
    <row r="39" spans="1:24" s="175" customFormat="1" ht="39.75" customHeight="1" x14ac:dyDescent="0.15">
      <c r="A39" s="176"/>
      <c r="B39" s="162"/>
      <c r="C39" s="163"/>
      <c r="D39" s="164">
        <v>0.5708333333333333</v>
      </c>
      <c r="E39" s="204" cm="1">
        <f t="array" ref="E39">IFERROR(_xlfn.IFS($F39="Start - 1", (_xlfn.XLOOKUP("End - 1", $F39:$F1043,$D39:$D1043)) - (_xlfn.XLOOKUP("Start - 1", $F39:$F1043, $D39:$D1043)), $F39="Start - 2", (_xlfn.XLOOKUP("End - 2", $F39:$F1043, $D39:$D1043)) - (_xlfn.XLOOKUP("Start - 2", $F39:$F1043, $D39:$D1043)), $F39="Start - 3", (_xlfn.XLOOKUP("End - 3", $F39:F1043, $D39:$D1043)) - (_xlfn.XLOOKUP("Start - 3", $F39:F1043, $D39:$D1043))), "")</f>
        <v>6.9444444444445308E-3</v>
      </c>
      <c r="F39" s="165" t="s">
        <v>121</v>
      </c>
      <c r="G39" s="166"/>
      <c r="H39" s="166"/>
      <c r="I39" s="414"/>
      <c r="J39" s="167"/>
      <c r="K39" s="168" t="s">
        <v>50</v>
      </c>
      <c r="L39" s="145" t="str">
        <f>IF(NOT(ISBLANK($K39)),INDEX(Sessions!$B$3:$F$102,MATCH($K39,Sessions!$B$3:$B$102,0),2),"")</f>
        <v>Hai</v>
      </c>
      <c r="M39" s="145" t="str">
        <f>IF(NOT(ISBLANK($K39)),INDEX(Sessions!$B$3:$E$102,MATCH($K39,Sessions!$B$3:$B$102,0),3),"")</f>
        <v>Quiet</v>
      </c>
      <c r="N39" s="146" t="str">
        <f>IF(NOT(ISBLANK($K39)),INDEX(Sessions!$B$3:$F$102,MATCH($K39,Sessions!$B$3:$B$102,0),4),"")</f>
        <v>-</v>
      </c>
      <c r="O39" s="147" t="str">
        <f>IF(NOT(ISBLANK($K39)),INDEX(Sessions!$B$3:$F$102,MATCH($K39,Sessions!$B$3:$B$102,0),5),"")</f>
        <v>Q2</v>
      </c>
      <c r="P39" s="88">
        <v>71</v>
      </c>
      <c r="Q39" s="170">
        <v>71</v>
      </c>
      <c r="R39" s="147">
        <f t="shared" si="0"/>
        <v>0</v>
      </c>
      <c r="S39" s="147" t="str" cm="1">
        <f t="array" ref="S39">IF(AND($P39&lt;$Q39,$P39&gt;0),_xlfn.IFS($O39 ="Q1",($P39+1), $O39 ="Q2", (71 +$P39), $O39 = "Q3", (142+$P39), $O39 = "Q4", (212 + $P39)), "")</f>
        <v/>
      </c>
      <c r="T39" s="171"/>
      <c r="U39" s="172"/>
      <c r="V39" s="117" t="s">
        <v>470</v>
      </c>
      <c r="W39" s="518" t="str">
        <f>IFERROR(INDEX('Kennel Link Mapping'!$B$1:$B$19, (MATCH('Session Log'!$V39, 'Kennel Link Mapping'!$A$1:$A$19, 0))), "")</f>
        <v>kennel.apple.com/file/Zhongguo_Study/23498g0345-fjek34jnk3-234bi8</v>
      </c>
      <c r="X39" s="174"/>
    </row>
    <row r="40" spans="1:24" s="493" customFormat="1" ht="39.75" customHeight="1" x14ac:dyDescent="0.15">
      <c r="A40" s="510"/>
      <c r="B40" s="511"/>
      <c r="C40" s="477"/>
      <c r="D40" s="478">
        <v>0.57777777777777783</v>
      </c>
      <c r="E40" s="428" t="str" cm="1">
        <f t="array" ref="E40">IFERROR(_xlfn.IFS($F40="Start - 1", (_xlfn.XLOOKUP("End - 1", $F40:$F1044,$D40:$D1044)) - (_xlfn.XLOOKUP("Start - 1", $F40:$F1044, $D40:$D1044)), $F40="Start - 2", (_xlfn.XLOOKUP("End - 2", $F40:$F1044, $D40:$D1044)) - (_xlfn.XLOOKUP("Start - 2", $F40:$F1044, $D40:$D1044)), $F40="Start - 3", (_xlfn.XLOOKUP("End - 3", $F40:F1044, $D40:$D1044)) - (_xlfn.XLOOKUP("Start - 3", $F40:F1044, $D40:$D1044))), "")</f>
        <v/>
      </c>
      <c r="F40" s="480" t="s">
        <v>123</v>
      </c>
      <c r="G40" s="481"/>
      <c r="H40" s="481"/>
      <c r="I40" s="482"/>
      <c r="J40" s="483"/>
      <c r="K40" s="484"/>
      <c r="L40" s="434" t="str">
        <f>IF(NOT(ISBLANK($K40)),INDEX(Sessions!$B$3:$F$102,MATCH($K40,Sessions!$B$3:$B$102,0),2),"")</f>
        <v/>
      </c>
      <c r="M40" s="434" t="str">
        <f>IF(NOT(ISBLANK($K40)),INDEX(Sessions!$B$3:$E$102,MATCH($K40,Sessions!$B$3:$B$102,0),3),"")</f>
        <v/>
      </c>
      <c r="N40" s="435" t="str">
        <f>IF(NOT(ISBLANK($K40)),INDEX(Sessions!$B$3:$F$102,MATCH($K40,Sessions!$B$3:$B$102,0),4),"")</f>
        <v/>
      </c>
      <c r="O40" s="436" t="str">
        <f>IF(NOT(ISBLANK($K40)),INDEX(Sessions!$B$3:$F$102,MATCH($K40,Sessions!$B$3:$B$102,0),5),"")</f>
        <v/>
      </c>
      <c r="P40" s="512"/>
      <c r="Q40" s="488"/>
      <c r="R40" s="436" t="str">
        <f t="shared" si="0"/>
        <v/>
      </c>
      <c r="S40" s="436" t="str" cm="1">
        <f t="array" ref="S40">IF(AND($P40&lt;$Q40,$P40&gt;0),_xlfn.IFS($O40 ="Q1",($P40+1), $O40 ="Q2", (71 +$P40), $O40 = "Q3", (142+$P40), $O40 = "Q4", (212 + $P40)), "")</f>
        <v/>
      </c>
      <c r="T40" s="489"/>
      <c r="U40" s="490"/>
      <c r="V40" s="491"/>
      <c r="W40" s="518" t="str">
        <f>IFERROR(INDEX('Kennel Link Mapping'!$B$1:$B$19, (MATCH('Session Log'!$V40, 'Kennel Link Mapping'!$A$1:$A$19, 0))), "")</f>
        <v/>
      </c>
      <c r="X40" s="492"/>
    </row>
    <row r="41" spans="1:24" s="190" customFormat="1" ht="39.75" customHeight="1" x14ac:dyDescent="0.15">
      <c r="A41" s="177"/>
      <c r="B41" s="178"/>
      <c r="C41" s="192"/>
      <c r="D41" s="179"/>
      <c r="E41" s="206" t="str" cm="1">
        <f t="array" ref="E41">IFERROR(_xlfn.IFS($F41="Start - 1", (_xlfn.XLOOKUP("End - 1", $F41:$F1045,$D41:$D1045)) - (_xlfn.XLOOKUP("Start - 1", $F41:$F1045, $D41:$D1045)), $F41="Start - 2", (_xlfn.XLOOKUP("End - 2", $F41:$F1045, $D41:$D1045)) - (_xlfn.XLOOKUP("Start - 2", $F41:$F1045, $D41:$D1045)), $F41="Start - 3", (_xlfn.XLOOKUP("End - 3", $F41:F1045, $D41:$D1045)) - (_xlfn.XLOOKUP("Start - 3", $F41:F1045, $D41:$D1045))), "")</f>
        <v/>
      </c>
      <c r="F41" s="180"/>
      <c r="G41" s="181"/>
      <c r="H41" s="181"/>
      <c r="I41" s="413"/>
      <c r="J41" s="182"/>
      <c r="K41" s="183"/>
      <c r="L41" s="236" t="str">
        <f>IF(NOT(ISBLANK($K41)),INDEX(Sessions!$B$3:$F$102,MATCH($K41,Sessions!$B$3:$B$102,0),2),"")</f>
        <v/>
      </c>
      <c r="M41" s="236" t="str">
        <f>IF(NOT(ISBLANK($K41)),INDEX(Sessions!$B$3:$E$102,MATCH($K41,Sessions!$B$3:$B$102,0),3),"")</f>
        <v/>
      </c>
      <c r="N41" s="237" t="str">
        <f>IF(NOT(ISBLANK($K41)),INDEX(Sessions!$B$3:$F$102,MATCH($K41,Sessions!$B$3:$B$102,0),4),"")</f>
        <v/>
      </c>
      <c r="O41" s="148" t="str">
        <f>IF(NOT(ISBLANK($K41)),INDEX(Sessions!$B$3:$F$102,MATCH($K41,Sessions!$B$3:$B$102,0),5),"")</f>
        <v/>
      </c>
      <c r="P41" s="184"/>
      <c r="Q41" s="185"/>
      <c r="R41" s="148" t="str">
        <f t="shared" si="0"/>
        <v/>
      </c>
      <c r="S41" s="148" t="str" cm="1">
        <f t="array" ref="S41">IF(AND($P41&lt;$Q41,$P41&gt;0),_xlfn.IFS($O41 ="Q1",($P41+1), $O41 ="Q2", (71 +$P41), $O41 = "Q3", (142+$P41), $O41 = "Q4", (212 + $P41)), "")</f>
        <v/>
      </c>
      <c r="T41" s="186"/>
      <c r="U41" s="187"/>
      <c r="V41" s="188"/>
      <c r="W41" s="518" t="str">
        <f>IFERROR(INDEX('Kennel Link Mapping'!$A$1:$A$19, (MATCH('Session Log'!$V41, 'Kennel Link Mapping'!$A$1:$A$19, 0))), "")</f>
        <v/>
      </c>
      <c r="X41" s="189"/>
    </row>
    <row r="42" spans="1:24" s="175" customFormat="1" ht="39.75" customHeight="1" x14ac:dyDescent="0.15">
      <c r="A42" s="176"/>
      <c r="B42" s="178"/>
      <c r="C42" s="163"/>
      <c r="D42" s="164"/>
      <c r="E42" s="204" t="str" cm="1">
        <f t="array" ref="E42">IFERROR(_xlfn.IFS($F42="Start - 1", (_xlfn.XLOOKUP("End - 1", $F42:$F1046,$D42:$D1046)) - (_xlfn.XLOOKUP("Start - 1", $F42:$F1046, $D42:$D1046)), $F42="Start - 2", (_xlfn.XLOOKUP("End - 2", $F42:$F1046, $D42:$D1046)) - (_xlfn.XLOOKUP("Start - 2", $F42:$F1046, $D42:$D1046)), $F42="Start - 3", (_xlfn.XLOOKUP("End - 3", $F42:F1046, $D42:$D1046)) - (_xlfn.XLOOKUP("Start - 3", $F42:F1046, $D42:$D1046))), "")</f>
        <v/>
      </c>
      <c r="F42" s="165"/>
      <c r="G42" s="166"/>
      <c r="H42" s="166"/>
      <c r="I42" s="414"/>
      <c r="J42" s="167"/>
      <c r="K42" s="168"/>
      <c r="L42" s="145" t="str">
        <f>IF(NOT(ISBLANK($K42)),INDEX(Sessions!$B$3:$F$102,MATCH($K42,Sessions!$B$3:$B$102,0),2),"")</f>
        <v/>
      </c>
      <c r="M42" s="145" t="str">
        <f>IF(NOT(ISBLANK($K42)),INDEX(Sessions!$B$3:$E$102,MATCH($K42,Sessions!$B$3:$B$102,0),3),"")</f>
        <v/>
      </c>
      <c r="N42" s="146" t="str">
        <f>IF(NOT(ISBLANK($K42)),INDEX(Sessions!$B$3:$F$102,MATCH($K42,Sessions!$B$3:$B$102,0),4),"")</f>
        <v/>
      </c>
      <c r="O42" s="147" t="str">
        <f>IF(NOT(ISBLANK($K42)),INDEX(Sessions!$B$3:$F$102,MATCH($K42,Sessions!$B$3:$B$102,0),5),"")</f>
        <v/>
      </c>
      <c r="P42" s="169"/>
      <c r="Q42" s="170"/>
      <c r="R42" s="147" t="str">
        <f t="shared" si="0"/>
        <v/>
      </c>
      <c r="S42" s="147" t="str" cm="1">
        <f t="array" ref="S42">IF(AND($P42&lt;$Q42,$P42&gt;0),_xlfn.IFS($O42 ="Q1",($P42+1), $O42 ="Q2", (71 +$P42), $O42 = "Q3", (142+$P42), $O42 = "Q4", (212 + $P42)), "")</f>
        <v/>
      </c>
      <c r="T42" s="171"/>
      <c r="U42" s="172"/>
      <c r="V42" s="173"/>
      <c r="W42" s="518" t="str">
        <f>IFERROR(INDEX('Kennel Link Mapping'!$A$1:$A$19, (MATCH('Session Log'!$V42, 'Kennel Link Mapping'!$A$1:$A$19, 0))), "")</f>
        <v/>
      </c>
      <c r="X42" s="174"/>
    </row>
    <row r="43" spans="1:24" s="175" customFormat="1" ht="39.75" customHeight="1" x14ac:dyDescent="0.15">
      <c r="A43" s="176"/>
      <c r="B43" s="162"/>
      <c r="C43" s="163"/>
      <c r="D43" s="164"/>
      <c r="E43" s="204" t="str" cm="1">
        <f t="array" ref="E43">IFERROR(_xlfn.IFS($F43="Start - 1", (_xlfn.XLOOKUP("End - 1", $F43:$F1047,$D43:$D1047)) - (_xlfn.XLOOKUP("Start - 1", $F43:$F1047, $D43:$D1047)), $F43="Start - 2", (_xlfn.XLOOKUP("End - 2", $F43:$F1047, $D43:$D1047)) - (_xlfn.XLOOKUP("Start - 2", $F43:$F1047, $D43:$D1047)), $F43="Start - 3", (_xlfn.XLOOKUP("End - 3", $F43:F1047, $D43:$D1047)) - (_xlfn.XLOOKUP("Start - 3", $F43:F1047, $D43:$D1047))), "")</f>
        <v/>
      </c>
      <c r="F43" s="165"/>
      <c r="G43" s="166"/>
      <c r="H43" s="166"/>
      <c r="I43" s="414"/>
      <c r="J43" s="167"/>
      <c r="K43" s="168"/>
      <c r="L43" s="145" t="str">
        <f>IF(NOT(ISBLANK($K43)),INDEX(Sessions!$B$3:$F$102,MATCH($K43,Sessions!$B$3:$B$102,0),2),"")</f>
        <v/>
      </c>
      <c r="M43" s="145" t="str">
        <f>IF(NOT(ISBLANK($K43)),INDEX(Sessions!$B$3:$E$102,MATCH($K43,Sessions!$B$3:$B$102,0),3),"")</f>
        <v/>
      </c>
      <c r="N43" s="146" t="str">
        <f>IF(NOT(ISBLANK($K43)),INDEX(Sessions!$B$3:$F$102,MATCH($K43,Sessions!$B$3:$B$102,0),4),"")</f>
        <v/>
      </c>
      <c r="O43" s="147" t="str">
        <f>IF(NOT(ISBLANK($K43)),INDEX(Sessions!$B$3:$F$102,MATCH($K43,Sessions!$B$3:$B$102,0),5),"")</f>
        <v/>
      </c>
      <c r="P43" s="169"/>
      <c r="Q43" s="170"/>
      <c r="R43" s="147" t="str">
        <f t="shared" si="0"/>
        <v/>
      </c>
      <c r="S43" s="147" t="str" cm="1">
        <f t="array" ref="S43">IF(AND($P43&lt;$Q43,$P43&gt;0),_xlfn.IFS($O43 ="Q1",($P43+1), $O43 ="Q2", (71 +$P43), $O43 = "Q3", (142+$P43), $O43 = "Q4", (212 + $P43)), "")</f>
        <v/>
      </c>
      <c r="T43" s="171"/>
      <c r="U43" s="172"/>
      <c r="V43" s="173"/>
      <c r="W43" s="518" t="str">
        <f>IFERROR(INDEX('Kennel Link Mapping'!$A$1:$A$19, (MATCH('Session Log'!$V43, 'Kennel Link Mapping'!$A$1:$A$19, 0))), "")</f>
        <v/>
      </c>
      <c r="X43" s="174"/>
    </row>
    <row r="44" spans="1:24" s="175" customFormat="1" ht="39.75" customHeight="1" x14ac:dyDescent="0.15">
      <c r="A44" s="176"/>
      <c r="B44" s="162"/>
      <c r="C44" s="163"/>
      <c r="D44" s="164"/>
      <c r="E44" s="204" t="str" cm="1">
        <f t="array" ref="E44">IFERROR(_xlfn.IFS($F44="Start - 1", (_xlfn.XLOOKUP("End - 1", $F44:$F1048,$D44:$D1048)) - (_xlfn.XLOOKUP("Start - 1", $F44:$F1048, $D44:$D1048)), $F44="Start - 2", (_xlfn.XLOOKUP("End - 2", $F44:$F1048, $D44:$D1048)) - (_xlfn.XLOOKUP("Start - 2", $F44:$F1048, $D44:$D1048)), $F44="Start - 3", (_xlfn.XLOOKUP("End - 3", $F44:F1048, $D44:$D1048)) - (_xlfn.XLOOKUP("Start - 3", $F44:F1048, $D44:$D1048))), "")</f>
        <v/>
      </c>
      <c r="F44" s="165"/>
      <c r="G44" s="166"/>
      <c r="H44" s="166"/>
      <c r="I44" s="414"/>
      <c r="J44" s="167"/>
      <c r="K44" s="168"/>
      <c r="L44" s="145" t="str">
        <f>IF(NOT(ISBLANK($K44)),INDEX(Sessions!$B$3:$F$102,MATCH($K44,Sessions!$B$3:$B$102,0),2),"")</f>
        <v/>
      </c>
      <c r="M44" s="145" t="str">
        <f>IF(NOT(ISBLANK($K44)),INDEX(Sessions!$B$3:$E$102,MATCH($K44,Sessions!$B$3:$B$102,0),3),"")</f>
        <v/>
      </c>
      <c r="N44" s="146" t="str">
        <f>IF(NOT(ISBLANK($K44)),INDEX(Sessions!$B$3:$F$102,MATCH($K44,Sessions!$B$3:$B$102,0),4),"")</f>
        <v/>
      </c>
      <c r="O44" s="147" t="str">
        <f>IF(NOT(ISBLANK($K44)),INDEX(Sessions!$B$3:$F$102,MATCH($K44,Sessions!$B$3:$B$102,0),5),"")</f>
        <v/>
      </c>
      <c r="P44" s="169"/>
      <c r="Q44" s="170"/>
      <c r="R44" s="147" t="str">
        <f t="shared" si="0"/>
        <v/>
      </c>
      <c r="S44" s="147" t="str" cm="1">
        <f t="array" ref="S44">IF(AND($P44&lt;$Q44,$P44&gt;0),_xlfn.IFS($O44 ="Q1",($P44+1), $O44 ="Q2", (71 +$P44), $O44 = "Q3", (142+$P44), $O44 = "Q4", (212 + $P44)), "")</f>
        <v/>
      </c>
      <c r="T44" s="171"/>
      <c r="U44" s="172"/>
      <c r="V44" s="173"/>
      <c r="W44" s="518" t="str">
        <f>IFERROR(INDEX('Kennel Link Mapping'!$A$1:$A$19, (MATCH('Session Log'!$V44, 'Kennel Link Mapping'!$A$1:$A$19, 0))), "")</f>
        <v/>
      </c>
      <c r="X44" s="174"/>
    </row>
    <row r="45" spans="1:24" s="175" customFormat="1" ht="39.75" customHeight="1" x14ac:dyDescent="0.15">
      <c r="A45" s="176"/>
      <c r="B45" s="193"/>
      <c r="C45" s="163"/>
      <c r="D45" s="164"/>
      <c r="E45" s="204" t="str" cm="1">
        <f t="array" ref="E45">IFERROR(_xlfn.IFS($F45="Start - 1", (_xlfn.XLOOKUP("End - 1", $F45:$F1049,$D45:$D1049)) - (_xlfn.XLOOKUP("Start - 1", $F45:$F1049, $D45:$D1049)), $F45="Start - 2", (_xlfn.XLOOKUP("End - 2", $F45:$F1049, $D45:$D1049)) - (_xlfn.XLOOKUP("Start - 2", $F45:$F1049, $D45:$D1049)), $F45="Start - 3", (_xlfn.XLOOKUP("End - 3", $F45:F1049, $D45:$D1049)) - (_xlfn.XLOOKUP("Start - 3", $F45:F1049, $D45:$D1049))), "")</f>
        <v/>
      </c>
      <c r="F45" s="165"/>
      <c r="G45" s="166"/>
      <c r="H45" s="166"/>
      <c r="I45" s="414"/>
      <c r="J45" s="167"/>
      <c r="K45" s="194"/>
      <c r="L45" s="145" t="str">
        <f>IF(NOT(ISBLANK($K45)),INDEX(Sessions!$B$3:$F$102,MATCH($K45,Sessions!$B$3:$B$102,0),2),"")</f>
        <v/>
      </c>
      <c r="M45" s="145" t="str">
        <f>IF(NOT(ISBLANK($K45)),INDEX(Sessions!$B$3:$E$102,MATCH($K45,Sessions!$B$3:$B$102,0),3),"")</f>
        <v/>
      </c>
      <c r="N45" s="146" t="str">
        <f>IF(NOT(ISBLANK($K45)),INDEX(Sessions!$B$3:$F$102,MATCH($K45,Sessions!$B$3:$B$102,0),4),"")</f>
        <v/>
      </c>
      <c r="O45" s="147" t="str">
        <f>IF(NOT(ISBLANK($K45)),INDEX(Sessions!$B$3:$F$102,MATCH($K45,Sessions!$B$3:$B$102,0),5),"")</f>
        <v/>
      </c>
      <c r="P45" s="169"/>
      <c r="Q45" s="170"/>
      <c r="R45" s="147" t="str">
        <f t="shared" si="0"/>
        <v/>
      </c>
      <c r="S45" s="147" t="str" cm="1">
        <f t="array" ref="S45">IF(AND($P45&lt;$Q45,$P45&gt;0),_xlfn.IFS($O45 ="Q1",($P45+1), $O45 ="Q2", (71 +$P45), $O45 = "Q3", (142+$P45), $O45 = "Q4", (212 + $P45)), "")</f>
        <v/>
      </c>
      <c r="T45" s="171"/>
      <c r="U45" s="172"/>
      <c r="V45" s="173"/>
      <c r="W45" s="518" t="str">
        <f>IFERROR(INDEX('Kennel Link Mapping'!$A$1:$A$19, (MATCH('Session Log'!$V45, 'Kennel Link Mapping'!$A$1:$A$19, 0))), "")</f>
        <v/>
      </c>
      <c r="X45" s="174"/>
    </row>
    <row r="46" spans="1:24" s="227" customFormat="1" ht="39.75" customHeight="1" x14ac:dyDescent="0.15">
      <c r="A46" s="228"/>
      <c r="B46" s="229"/>
      <c r="C46" s="215"/>
      <c r="D46" s="216"/>
      <c r="E46" s="204" t="str" cm="1">
        <f t="array" ref="E46">IFERROR(_xlfn.IFS($F46="Start - 1", (_xlfn.XLOOKUP("End - 1", $F46:$F1050,$D46:$D1050)) - (_xlfn.XLOOKUP("Start - 1", $F46:$F1050, $D46:$D1050)), $F46="Start - 2", (_xlfn.XLOOKUP("End - 2", $F46:$F1050, $D46:$D1050)) - (_xlfn.XLOOKUP("Start - 2", $F46:$F1050, $D46:$D1050)), $F46="Start - 3", (_xlfn.XLOOKUP("End - 3", $F46:F1050, $D46:$D1050)) - (_xlfn.XLOOKUP("Start - 3", $F46:F1050, $D46:$D1050))), "")</f>
        <v/>
      </c>
      <c r="F46" s="217"/>
      <c r="G46" s="218"/>
      <c r="H46" s="218"/>
      <c r="I46" s="416"/>
      <c r="J46" s="219"/>
      <c r="K46" s="230"/>
      <c r="L46" s="145" t="str">
        <f>IF(NOT(ISBLANK($K46)),INDEX(Sessions!$B$3:$F$102,MATCH($K46,Sessions!$B$3:$B$102,0),2),"")</f>
        <v/>
      </c>
      <c r="M46" s="145" t="str">
        <f>IF(NOT(ISBLANK($K46)),INDEX(Sessions!$B$3:$E$102,MATCH($K46,Sessions!$B$3:$B$102,0),3),"")</f>
        <v/>
      </c>
      <c r="N46" s="146" t="str">
        <f>IF(NOT(ISBLANK($K46)),INDEX(Sessions!$B$3:$F$102,MATCH($K46,Sessions!$B$3:$B$102,0),4),"")</f>
        <v/>
      </c>
      <c r="O46" s="147" t="str">
        <f>IF(NOT(ISBLANK($K46)),INDEX(Sessions!$B$3:$F$102,MATCH($K46,Sessions!$B$3:$B$102,0),5),"")</f>
        <v/>
      </c>
      <c r="P46" s="221"/>
      <c r="Q46" s="222"/>
      <c r="R46" s="147" t="str">
        <f t="shared" si="0"/>
        <v/>
      </c>
      <c r="S46" s="147" t="str" cm="1">
        <f t="array" ref="S46">IF(AND($P46&lt;$Q46,$P46&gt;0),_xlfn.IFS($O46 ="Q1",($P46+1), $O46 ="Q2", (71 +$P46), $O46 = "Q3", (142+$P46), $O46 = "Q4", (212 + $P46)), "")</f>
        <v/>
      </c>
      <c r="T46" s="223"/>
      <c r="U46" s="224"/>
      <c r="V46" s="225"/>
      <c r="W46" s="518" t="str">
        <f>IFERROR(INDEX('Kennel Link Mapping'!$A$1:$A$19, (MATCH('Session Log'!$V46, 'Kennel Link Mapping'!$A$1:$A$19, 0))), "")</f>
        <v/>
      </c>
      <c r="X46" s="226"/>
    </row>
    <row r="47" spans="1:24" s="77" customFormat="1" ht="39.75" customHeight="1" x14ac:dyDescent="0.15">
      <c r="A47" s="159"/>
      <c r="B47" s="244"/>
      <c r="C47" s="192"/>
      <c r="D47" s="198"/>
      <c r="E47" s="204" t="str" cm="1">
        <f t="array" ref="E47">IFERROR(_xlfn.IFS($F47="Start - 1", (_xlfn.XLOOKUP("End - 1", $F47:$F1051,$D47:$D1051)) - (_xlfn.XLOOKUP("Start - 1", $F47:$F1051, $D47:$D1051)), $F47="Start - 2", (_xlfn.XLOOKUP("End - 2", $F47:$F1051, $D47:$D1051)) - (_xlfn.XLOOKUP("Start - 2", $F47:$F1051, $D47:$D1051)), $F47="Start - 3", (_xlfn.XLOOKUP("End - 3", $F47:F1051, $D47:$D1051)) - (_xlfn.XLOOKUP("Start - 3", $F47:F1051, $D47:$D1051))), "")</f>
        <v/>
      </c>
      <c r="F47" s="197"/>
      <c r="G47" s="181"/>
      <c r="H47" s="181"/>
      <c r="I47" s="413"/>
      <c r="J47" s="182"/>
      <c r="K47" s="201"/>
      <c r="L47" s="145" t="str">
        <f>IF(NOT(ISBLANK($K47)),INDEX(Sessions!$B$3:$F$102,MATCH($K47,Sessions!$B$3:$B$102,0),2),"")</f>
        <v/>
      </c>
      <c r="M47" s="145" t="str">
        <f>IF(NOT(ISBLANK($K47)),INDEX(Sessions!$B$3:$E$102,MATCH($K47,Sessions!$B$3:$B$102,0),3),"")</f>
        <v/>
      </c>
      <c r="N47" s="146" t="str">
        <f>IF(NOT(ISBLANK($K47)),INDEX(Sessions!$B$3:$F$102,MATCH($K47,Sessions!$B$3:$B$102,0),4),"")</f>
        <v/>
      </c>
      <c r="O47" s="147" t="str">
        <f>IF(NOT(ISBLANK($K47)),INDEX(Sessions!$B$3:$F$102,MATCH($K47,Sessions!$B$3:$B$102,0),5),"")</f>
        <v/>
      </c>
      <c r="P47" s="184"/>
      <c r="Q47" s="185"/>
      <c r="R47" s="147" t="str">
        <f t="shared" si="0"/>
        <v/>
      </c>
      <c r="S47" s="147" t="str" cm="1">
        <f t="array" ref="S47">IF(AND($P47&lt;$Q47,$P47&gt;0),_xlfn.IFS($O47 ="Q1",($P47+1), $O47 ="Q2", (71 +$P47), $O47 = "Q3", (142+$P47), $O47 = "Q4", (212 + $P47)), "")</f>
        <v/>
      </c>
      <c r="T47" s="210"/>
      <c r="U47" s="187"/>
      <c r="V47" s="136"/>
      <c r="W47" s="518" t="str">
        <f>IFERROR(INDEX('Kennel Link Mapping'!$A$1:$A$19, (MATCH('Session Log'!$V47, 'Kennel Link Mapping'!$A$1:$A$19, 0))), "")</f>
        <v/>
      </c>
      <c r="X47" s="137"/>
    </row>
    <row r="48" spans="1:24" ht="39.75" customHeight="1" x14ac:dyDescent="0.15">
      <c r="A48" s="202"/>
      <c r="B48" s="242"/>
      <c r="C48" s="196"/>
      <c r="D48" s="198"/>
      <c r="E48" s="204" t="str" cm="1">
        <f t="array" ref="E48">IFERROR(_xlfn.IFS($F48="Start - 1", (_xlfn.XLOOKUP("End - 1", $F48:$F1052,$D48:$D1052)) - (_xlfn.XLOOKUP("Start - 1", $F48:$F1052, $D48:$D1052)), $F48="Start - 2", (_xlfn.XLOOKUP("End - 2", $F48:$F1052, $D48:$D1052)) - (_xlfn.XLOOKUP("Start - 2", $F48:$F1052, $D48:$D1052)), $F48="Start - 3", (_xlfn.XLOOKUP("End - 3", $F48:F1052, $D48:$D1052)) - (_xlfn.XLOOKUP("Start - 3", $F48:F1052, $D48:$D1052))), "")</f>
        <v/>
      </c>
      <c r="F48" s="197"/>
      <c r="G48" s="181"/>
      <c r="H48" s="166"/>
      <c r="I48" s="417"/>
      <c r="J48" s="200"/>
      <c r="K48" s="201"/>
      <c r="L48" s="145" t="str">
        <f>IF(NOT(ISBLANK($K48)),INDEX(Sessions!$B$3:$F$102,MATCH($K48,Sessions!$B$3:$B$102,0),2),"")</f>
        <v/>
      </c>
      <c r="M48" s="145" t="str">
        <f>IF(NOT(ISBLANK($K48)),INDEX(Sessions!$B$3:$E$102,MATCH($K48,Sessions!$B$3:$B$102,0),3),"")</f>
        <v/>
      </c>
      <c r="N48" s="146" t="str">
        <f>IF(NOT(ISBLANK($K48)),INDEX(Sessions!$B$3:$F$102,MATCH($K48,Sessions!$B$3:$B$102,0),4),"")</f>
        <v/>
      </c>
      <c r="O48" s="147" t="str">
        <f>IF(NOT(ISBLANK($K48)),INDEX(Sessions!$B$3:$F$102,MATCH($K48,Sessions!$B$3:$B$102,0),5),"")</f>
        <v/>
      </c>
      <c r="P48" s="169"/>
      <c r="Q48" s="170"/>
      <c r="R48" s="147" t="str">
        <f t="shared" si="0"/>
        <v/>
      </c>
      <c r="S48" s="147" t="str" cm="1">
        <f t="array" ref="S48">IF(AND($P48&lt;$Q48,$P48&gt;0),_xlfn.IFS($O48 ="Q1",($P48+1), $O48 ="Q2", (71 +$P48), $O48 = "Q3", (142+$P48), $O48 = "Q4", (212 + $P48)), "")</f>
        <v/>
      </c>
      <c r="T48" s="223"/>
      <c r="U48" s="172"/>
      <c r="W48" s="518" t="str">
        <f>IFERROR(INDEX('Kennel Link Mapping'!$A$1:$A$19, (MATCH('Session Log'!$V48, 'Kennel Link Mapping'!$A$1:$A$19, 0))), "")</f>
        <v/>
      </c>
      <c r="X48" s="90"/>
    </row>
    <row r="49" spans="1:24" ht="39.75" customHeight="1" x14ac:dyDescent="0.15">
      <c r="A49" s="202"/>
      <c r="B49" s="242"/>
      <c r="C49" s="196"/>
      <c r="D49" s="198"/>
      <c r="E49" s="204" t="str" cm="1">
        <f t="array" ref="E49">IFERROR(_xlfn.IFS($F49="Start - 1", (_xlfn.XLOOKUP("End - 1", $F49:$F1053,$D49:$D1053)) - (_xlfn.XLOOKUP("Start - 1", $F49:$F1053, $D49:$D1053)), $F49="Start - 2", (_xlfn.XLOOKUP("End - 2", $F49:$F1053, $D49:$D1053)) - (_xlfn.XLOOKUP("Start - 2", $F49:$F1053, $D49:$D1053)), $F49="Start - 3", (_xlfn.XLOOKUP("End - 3", $F49:F1053, $D49:$D1053)) - (_xlfn.XLOOKUP("Start - 3", $F49:F1053, $D49:$D1053))), "")</f>
        <v/>
      </c>
      <c r="F49" s="197"/>
      <c r="G49" s="199"/>
      <c r="H49" s="166"/>
      <c r="I49" s="417"/>
      <c r="J49" s="200"/>
      <c r="K49" s="201"/>
      <c r="L49" s="145" t="str">
        <f>IF(NOT(ISBLANK($K49)),INDEX(Sessions!$B$3:$F$102,MATCH($K49,Sessions!$B$3:$B$102,0),2),"")</f>
        <v/>
      </c>
      <c r="M49" s="145" t="str">
        <f>IF(NOT(ISBLANK($K49)),INDEX(Sessions!$B$3:$E$102,MATCH($K49,Sessions!$B$3:$B$102,0),3),"")</f>
        <v/>
      </c>
      <c r="N49" s="146" t="str">
        <f>IF(NOT(ISBLANK($K49)),INDEX(Sessions!$B$3:$F$102,MATCH($K49,Sessions!$B$3:$B$102,0),4),"")</f>
        <v/>
      </c>
      <c r="O49" s="147" t="str">
        <f>IF(NOT(ISBLANK($K49)),INDEX(Sessions!$B$3:$F$102,MATCH($K49,Sessions!$B$3:$B$102,0),5),"")</f>
        <v/>
      </c>
      <c r="P49" s="169"/>
      <c r="Q49" s="170"/>
      <c r="R49" s="147" t="str">
        <f t="shared" si="0"/>
        <v/>
      </c>
      <c r="S49" s="147" t="str" cm="1">
        <f t="array" ref="S49">IF(AND($P49&lt;$Q49,$P49&gt;0),_xlfn.IFS($O49 ="Q1",($P49+1), $O49 ="Q2", (71 +$P49), $O49 = "Q3", (142+$P49), $O49 = "Q4", (212 + $P49)), "")</f>
        <v/>
      </c>
      <c r="T49" s="223"/>
      <c r="U49" s="172"/>
      <c r="W49" s="518" t="str">
        <f>IFERROR(INDEX('Kennel Link Mapping'!$A$1:$A$19, (MATCH('Session Log'!$V49, 'Kennel Link Mapping'!$A$1:$A$19, 0))), "")</f>
        <v/>
      </c>
      <c r="X49" s="90"/>
    </row>
    <row r="50" spans="1:24" ht="39.75" customHeight="1" x14ac:dyDescent="0.15">
      <c r="A50" s="203"/>
      <c r="B50" s="243"/>
      <c r="C50" s="196"/>
      <c r="D50" s="198"/>
      <c r="E50" s="204" t="str" cm="1">
        <f t="array" ref="E50">IFERROR(_xlfn.IFS($F50="Start - 1", (_xlfn.XLOOKUP("End - 1", $F50:$F1054,$D50:$D1054)) - (_xlfn.XLOOKUP("Start - 1", $F50:$F1054, $D50:$D1054)), $F50="Start - 2", (_xlfn.XLOOKUP("End - 2", $F50:$F1054, $D50:$D1054)) - (_xlfn.XLOOKUP("Start - 2", $F50:$F1054, $D50:$D1054)), $F50="Start - 3", (_xlfn.XLOOKUP("End - 3", $F50:F1054, $D50:$D1054)) - (_xlfn.XLOOKUP("Start - 3", $F50:F1054, $D50:$D1054))), "")</f>
        <v/>
      </c>
      <c r="F50" s="197"/>
      <c r="G50" s="199"/>
      <c r="H50" s="166"/>
      <c r="I50" s="417"/>
      <c r="J50" s="200"/>
      <c r="K50" s="201"/>
      <c r="L50" s="145" t="str">
        <f>IF(NOT(ISBLANK($K50)),INDEX(Sessions!$B$3:$F$102,MATCH($K50,Sessions!$B$3:$B$102,0),2),"")</f>
        <v/>
      </c>
      <c r="M50" s="145" t="str">
        <f>IF(NOT(ISBLANK($K50)),INDEX(Sessions!$B$3:$E$102,MATCH($K50,Sessions!$B$3:$B$102,0),3),"")</f>
        <v/>
      </c>
      <c r="N50" s="146" t="str">
        <f>IF(NOT(ISBLANK($K50)),INDEX(Sessions!$B$3:$F$102,MATCH($K50,Sessions!$B$3:$B$102,0),4),"")</f>
        <v/>
      </c>
      <c r="O50" s="147" t="str">
        <f>IF(NOT(ISBLANK($K50)),INDEX(Sessions!$B$3:$F$102,MATCH($K50,Sessions!$B$3:$B$102,0),5),"")</f>
        <v/>
      </c>
      <c r="P50" s="169"/>
      <c r="Q50" s="170"/>
      <c r="R50" s="147" t="str">
        <f t="shared" si="0"/>
        <v/>
      </c>
      <c r="S50" s="147" t="str" cm="1">
        <f t="array" ref="S50">IF(AND($P50&lt;$Q50,$P50&gt;0),_xlfn.IFS($O50 ="Q1",($P50+1), $O50 ="Q2", (71 +$P50), $O50 = "Q3", (142+$P50), $O50 = "Q4", (212 + $P50)), "")</f>
        <v/>
      </c>
      <c r="T50" s="223"/>
      <c r="U50" s="172"/>
      <c r="W50" s="518" t="str">
        <f>IFERROR(INDEX('Kennel Link Mapping'!$A$1:$A$19, (MATCH('Session Log'!$V50, 'Kennel Link Mapping'!$A$1:$A$19, 0))), "")</f>
        <v/>
      </c>
      <c r="X50" s="90"/>
    </row>
    <row r="51" spans="1:24" ht="39.75" customHeight="1" x14ac:dyDescent="0.15">
      <c r="A51" s="202"/>
      <c r="B51" s="242"/>
      <c r="C51" s="196"/>
      <c r="D51" s="198"/>
      <c r="E51" s="204" t="str" cm="1">
        <f t="array" ref="E51">IFERROR(_xlfn.IFS($F51="Start - 1", (_xlfn.XLOOKUP("End - 1", $F51:$F1055,$D51:$D1055)) - (_xlfn.XLOOKUP("Start - 1", $F51:$F1055, $D51:$D1055)), $F51="Start - 2", (_xlfn.XLOOKUP("End - 2", $F51:$F1055, $D51:$D1055)) - (_xlfn.XLOOKUP("Start - 2", $F51:$F1055, $D51:$D1055)), $F51="Start - 3", (_xlfn.XLOOKUP("End - 3", $F51:F1055, $D51:$D1055)) - (_xlfn.XLOOKUP("Start - 3", $F51:F1055, $D51:$D1055))), "")</f>
        <v/>
      </c>
      <c r="F51" s="197"/>
      <c r="G51" s="199"/>
      <c r="H51" s="166"/>
      <c r="I51" s="417"/>
      <c r="J51" s="200"/>
      <c r="K51" s="201"/>
      <c r="L51" s="145" t="str">
        <f>IF(NOT(ISBLANK($K51)),INDEX(Sessions!$B$3:$F$102,MATCH($K51,Sessions!$B$3:$B$102,0),2),"")</f>
        <v/>
      </c>
      <c r="M51" s="145" t="str">
        <f>IF(NOT(ISBLANK($K51)),INDEX(Sessions!$B$3:$E$102,MATCH($K51,Sessions!$B$3:$B$102,0),3),"")</f>
        <v/>
      </c>
      <c r="N51" s="146" t="str">
        <f>IF(NOT(ISBLANK($K51)),INDEX(Sessions!$B$3:$F$102,MATCH($K51,Sessions!$B$3:$B$102,0),4),"")</f>
        <v/>
      </c>
      <c r="O51" s="147" t="str">
        <f>IF(NOT(ISBLANK($K51)),INDEX(Sessions!$B$3:$F$102,MATCH($K51,Sessions!$B$3:$B$102,0),5),"")</f>
        <v/>
      </c>
      <c r="P51" s="169"/>
      <c r="Q51" s="170"/>
      <c r="R51" s="147" t="str">
        <f t="shared" si="0"/>
        <v/>
      </c>
      <c r="S51" s="147" t="str" cm="1">
        <f t="array" ref="S51">IF(AND($P51&lt;$Q51,$P51&gt;0),_xlfn.IFS($O51 ="Q1",($P51+1), $O51 ="Q2", (71 +$P51), $O51 = "Q3", (142+$P51), $O51 = "Q4", (212 + $P51)), "")</f>
        <v/>
      </c>
      <c r="T51" s="223"/>
      <c r="U51" s="172"/>
      <c r="W51" s="518" t="str">
        <f>IFERROR(INDEX('Kennel Link Mapping'!$A$1:$A$19, (MATCH('Session Log'!$V51, 'Kennel Link Mapping'!$A$1:$A$19, 0))), "")</f>
        <v/>
      </c>
      <c r="X51" s="90"/>
    </row>
    <row r="52" spans="1:24" ht="39.75" customHeight="1" x14ac:dyDescent="0.15">
      <c r="A52" s="202"/>
      <c r="B52" s="242"/>
      <c r="C52" s="196"/>
      <c r="D52" s="198"/>
      <c r="E52" s="204" t="str" cm="1">
        <f t="array" ref="E52">IFERROR(_xlfn.IFS($F52="Start - 1", (_xlfn.XLOOKUP("End - 1", $F52:$F1056,$D52:$D1056)) - (_xlfn.XLOOKUP("Start - 1", $F52:$F1056, $D52:$D1056)), $F52="Start - 2", (_xlfn.XLOOKUP("End - 2", $F52:$F1056, $D52:$D1056)) - (_xlfn.XLOOKUP("Start - 2", $F52:$F1056, $D52:$D1056)), $F52="Start - 3", (_xlfn.XLOOKUP("End - 3", $F52:F1056, $D52:$D1056)) - (_xlfn.XLOOKUP("Start - 3", $F52:F1056, $D52:$D1056))), "")</f>
        <v/>
      </c>
      <c r="F52" s="197"/>
      <c r="G52" s="199"/>
      <c r="H52" s="166"/>
      <c r="I52" s="417"/>
      <c r="J52" s="200"/>
      <c r="K52" s="201"/>
      <c r="L52" s="145" t="str">
        <f>IF(NOT(ISBLANK($K52)),INDEX(Sessions!$B$3:$F$102,MATCH($K52,Sessions!$B$3:$B$102,0),2),"")</f>
        <v/>
      </c>
      <c r="M52" s="145" t="str">
        <f>IF(NOT(ISBLANK($K52)),INDEX(Sessions!$B$3:$E$102,MATCH($K52,Sessions!$B$3:$B$102,0),3),"")</f>
        <v/>
      </c>
      <c r="N52" s="146" t="str">
        <f>IF(NOT(ISBLANK($K52)),INDEX(Sessions!$B$3:$F$102,MATCH($K52,Sessions!$B$3:$B$102,0),4),"")</f>
        <v/>
      </c>
      <c r="O52" s="147" t="str">
        <f>IF(NOT(ISBLANK($K52)),INDEX(Sessions!$B$3:$F$102,MATCH($K52,Sessions!$B$3:$B$102,0),5),"")</f>
        <v/>
      </c>
      <c r="P52" s="169"/>
      <c r="Q52" s="170"/>
      <c r="R52" s="147" t="str">
        <f t="shared" si="0"/>
        <v/>
      </c>
      <c r="S52" s="147" t="str" cm="1">
        <f t="array" ref="S52">IF(AND($P52&lt;$Q52,$P52&gt;0),_xlfn.IFS($O52 ="Q1",($P52+1), $O52 ="Q2", (71 +$P52), $O52 = "Q3", (142+$P52), $O52 = "Q4", (212 + $P52)), "")</f>
        <v/>
      </c>
      <c r="T52" s="223"/>
      <c r="U52" s="172"/>
      <c r="W52" s="518" t="str">
        <f>IFERROR(INDEX('Kennel Link Mapping'!$A$1:$A$19, (MATCH('Session Log'!$V52, 'Kennel Link Mapping'!$A$1:$A$19, 0))), "")</f>
        <v/>
      </c>
      <c r="X52" s="90"/>
    </row>
    <row r="53" spans="1:24" ht="39.75" customHeight="1" x14ac:dyDescent="0.15">
      <c r="A53" s="202"/>
      <c r="B53" s="242"/>
      <c r="C53" s="196"/>
      <c r="D53" s="198"/>
      <c r="E53" s="204" t="str" cm="1">
        <f t="array" ref="E53">IFERROR(_xlfn.IFS($F53="Start - 1", (_xlfn.XLOOKUP("End - 1", $F53:$F1057,$D53:$D1057)) - (_xlfn.XLOOKUP("Start - 1", $F53:$F1057, $D53:$D1057)), $F53="Start - 2", (_xlfn.XLOOKUP("End - 2", $F53:$F1057, $D53:$D1057)) - (_xlfn.XLOOKUP("Start - 2", $F53:$F1057, $D53:$D1057)), $F53="Start - 3", (_xlfn.XLOOKUP("End - 3", $F53:F1057, $D53:$D1057)) - (_xlfn.XLOOKUP("Start - 3", $F53:F1057, $D53:$D1057))), "")</f>
        <v/>
      </c>
      <c r="F53" s="197"/>
      <c r="G53" s="199"/>
      <c r="H53" s="166"/>
      <c r="I53" s="417"/>
      <c r="J53" s="200"/>
      <c r="K53" s="201"/>
      <c r="L53" s="145" t="str">
        <f>IF(NOT(ISBLANK($K53)),INDEX(Sessions!$B$3:$F$102,MATCH($K53,Sessions!$B$3:$B$102,0),2),"")</f>
        <v/>
      </c>
      <c r="M53" s="145" t="str">
        <f>IF(NOT(ISBLANK($K53)),INDEX(Sessions!$B$3:$E$102,MATCH($K53,Sessions!$B$3:$B$102,0),3),"")</f>
        <v/>
      </c>
      <c r="N53" s="146" t="str">
        <f>IF(NOT(ISBLANK($K53)),INDEX(Sessions!$B$3:$F$102,MATCH($K53,Sessions!$B$3:$B$102,0),4),"")</f>
        <v/>
      </c>
      <c r="O53" s="147" t="str">
        <f>IF(NOT(ISBLANK($K53)),INDEX(Sessions!$B$3:$F$102,MATCH($K53,Sessions!$B$3:$B$102,0),5),"")</f>
        <v/>
      </c>
      <c r="P53" s="169"/>
      <c r="Q53" s="170"/>
      <c r="R53" s="147" t="str">
        <f t="shared" si="0"/>
        <v/>
      </c>
      <c r="S53" s="147" t="str" cm="1">
        <f t="array" ref="S53">IF(AND($P53&lt;$Q53,$P53&gt;0),_xlfn.IFS($O53 ="Q1",($P53+1), $O53 ="Q2", (71 +$P53), $O53 = "Q3", (142+$P53), $O53 = "Q4", (212 + $P53)), "")</f>
        <v/>
      </c>
      <c r="T53" s="223"/>
      <c r="U53" s="172"/>
      <c r="W53" s="518" t="str">
        <f>IFERROR(INDEX('Kennel Link Mapping'!$A$1:$A$19, (MATCH('Session Log'!$V53, 'Kennel Link Mapping'!$A$1:$A$19, 0))), "")</f>
        <v/>
      </c>
      <c r="X53" s="90"/>
    </row>
    <row r="54" spans="1:24" ht="39.75" customHeight="1" x14ac:dyDescent="0.15">
      <c r="A54" s="202"/>
      <c r="B54" s="241"/>
      <c r="C54" s="196"/>
      <c r="D54" s="198"/>
      <c r="E54" s="204" t="str" cm="1">
        <f t="array" ref="E54">IFERROR(_xlfn.IFS($F54="Start - 1", (_xlfn.XLOOKUP("End - 1", $F54:$F1058,$D54:$D1058)) - (_xlfn.XLOOKUP("Start - 1", $F54:$F1058, $D54:$D1058)), $F54="Start - 2", (_xlfn.XLOOKUP("End - 2", $F54:$F1058, $D54:$D1058)) - (_xlfn.XLOOKUP("Start - 2", $F54:$F1058, $D54:$D1058)), $F54="Start - 3", (_xlfn.XLOOKUP("End - 3", $F54:F1058, $D54:$D1058)) - (_xlfn.XLOOKUP("Start - 3", $F54:F1058, $D54:$D1058))), "")</f>
        <v/>
      </c>
      <c r="F54" s="197"/>
      <c r="G54" s="199"/>
      <c r="H54" s="166"/>
      <c r="I54" s="417"/>
      <c r="J54" s="200"/>
      <c r="K54" s="201"/>
      <c r="L54" s="145" t="str">
        <f>IF(NOT(ISBLANK($K54)),INDEX(Sessions!$B$3:$F$102,MATCH($K54,Sessions!$B$3:$B$102,0),2),"")</f>
        <v/>
      </c>
      <c r="M54" s="145" t="str">
        <f>IF(NOT(ISBLANK($K54)),INDEX(Sessions!$B$3:$E$102,MATCH($K54,Sessions!$B$3:$B$102,0),3),"")</f>
        <v/>
      </c>
      <c r="N54" s="146" t="str">
        <f>IF(NOT(ISBLANK($K54)),INDEX(Sessions!$B$3:$F$102,MATCH($K54,Sessions!$B$3:$B$102,0),4),"")</f>
        <v/>
      </c>
      <c r="O54" s="147" t="str">
        <f>IF(NOT(ISBLANK($K54)),INDEX(Sessions!$B$3:$F$102,MATCH($K54,Sessions!$B$3:$B$102,0),5),"")</f>
        <v/>
      </c>
      <c r="P54" s="169"/>
      <c r="Q54" s="170"/>
      <c r="R54" s="147" t="str">
        <f t="shared" si="0"/>
        <v/>
      </c>
      <c r="S54" s="147" t="str" cm="1">
        <f t="array" ref="S54">IF(AND($P54&lt;$Q54,$P54&gt;0),_xlfn.IFS($O54 ="Q1",($P54+1), $O54 ="Q2", (71 +$P54), $O54 = "Q3", (142+$P54), $O54 = "Q4", (212 + $P54)), "")</f>
        <v/>
      </c>
      <c r="T54" s="223"/>
      <c r="W54" s="518" t="str">
        <f>IFERROR(INDEX('Kennel Link Mapping'!$A$1:$A$19, (MATCH('Session Log'!$V54, 'Kennel Link Mapping'!$A$1:$A$19, 0))), "")</f>
        <v/>
      </c>
      <c r="X54" s="90"/>
    </row>
    <row r="55" spans="1:24" s="338" customFormat="1" ht="39.75" customHeight="1" thickBot="1" x14ac:dyDescent="0.2">
      <c r="A55" s="385"/>
      <c r="B55" s="324"/>
      <c r="C55" s="386"/>
      <c r="D55" s="387"/>
      <c r="E55" s="204" t="str" cm="1">
        <f t="array" ref="E55">IFERROR(_xlfn.IFS($F55="Start - 1", (_xlfn.XLOOKUP("End - 1", $F55:$F1059,$D55:$D1059)) - (_xlfn.XLOOKUP("Start - 1", $F55:$F1059, $D55:$D1059)), $F55="Start - 2", (_xlfn.XLOOKUP("End - 2", $F55:$F1059, $D55:$D1059)) - (_xlfn.XLOOKUP("Start - 2", $F55:$F1059, $D55:$D1059)), $F55="Start - 3", (_xlfn.XLOOKUP("End - 3", $F55:F1059, $D55:$D1059)) - (_xlfn.XLOOKUP("Start - 3", $F55:F1059, $D55:$D1059))), "")</f>
        <v/>
      </c>
      <c r="F55" s="386"/>
      <c r="G55" s="388"/>
      <c r="H55" s="389"/>
      <c r="I55" s="418"/>
      <c r="J55" s="383"/>
      <c r="K55" s="384"/>
      <c r="L55" s="145" t="str">
        <f>IF(NOT(ISBLANK($K55)),INDEX(Sessions!$B$3:$F$102,MATCH($K55,Sessions!$B$3:$B$102,0),2),"")</f>
        <v/>
      </c>
      <c r="M55" s="145" t="str">
        <f>IF(NOT(ISBLANK($K55)),INDEX(Sessions!$B$3:$E$102,MATCH($K55,Sessions!$B$3:$B$102,0),3),"")</f>
        <v/>
      </c>
      <c r="N55" s="146" t="str">
        <f>IF(NOT(ISBLANK($K55)),INDEX(Sessions!$B$3:$F$102,MATCH($K55,Sessions!$B$3:$B$102,0),4),"")</f>
        <v/>
      </c>
      <c r="O55" s="147" t="str">
        <f>IF(NOT(ISBLANK($K55)),INDEX(Sessions!$B$3:$F$102,MATCH($K55,Sessions!$B$3:$B$102,0),5),"")</f>
        <v/>
      </c>
      <c r="P55" s="339"/>
      <c r="Q55" s="360"/>
      <c r="R55" s="147" t="str">
        <f t="shared" si="0"/>
        <v/>
      </c>
      <c r="S55" s="147" t="str" cm="1">
        <f t="array" ref="S55">IF(AND($P55&lt;$Q55,$P55&gt;0),_xlfn.IFS($O55 ="Q1",($P55+1), $O55 ="Q2", (71 +$P55), $O55 = "Q3", (142+$P55), $O55 = "Q4", (212 + $P55)), "")</f>
        <v/>
      </c>
      <c r="T55" s="334"/>
      <c r="U55" s="335"/>
      <c r="V55" s="336"/>
      <c r="W55" s="518" t="str">
        <f>IFERROR(INDEX('Kennel Link Mapping'!$A$1:$A$19, (MATCH('Session Log'!$V55, 'Kennel Link Mapping'!$A$1:$A$19, 0))), "")</f>
        <v/>
      </c>
      <c r="X55" s="337"/>
    </row>
    <row r="56" spans="1:24" s="77" customFormat="1" ht="39.75" customHeight="1" x14ac:dyDescent="0.15">
      <c r="A56" s="159"/>
      <c r="B56" s="241"/>
      <c r="C56" s="192"/>
      <c r="D56" s="259"/>
      <c r="E56" s="204" t="str" cm="1">
        <f t="array" ref="E56">IFERROR(_xlfn.IFS($F56="Start - 1", (_xlfn.XLOOKUP("End - 1", $F56:$F1060,$D56:$D1060)) - (_xlfn.XLOOKUP("Start - 1", $F56:$F1060, $D56:$D1060)), $F56="Start - 2", (_xlfn.XLOOKUP("End - 2", $F56:$F1060, $D56:$D1060)) - (_xlfn.XLOOKUP("Start - 2", $F56:$F1060, $D56:$D1060)), $F56="Start - 3", (_xlfn.XLOOKUP("End - 3", $F56:F1060, $D56:$D1060)) - (_xlfn.XLOOKUP("Start - 3", $F56:F1060, $D56:$D1060))), "")</f>
        <v/>
      </c>
      <c r="F56" s="247"/>
      <c r="G56" s="181"/>
      <c r="H56" s="181"/>
      <c r="I56" s="413"/>
      <c r="J56" s="182"/>
      <c r="K56" s="201"/>
      <c r="L56" s="145" t="str">
        <f>IF(NOT(ISBLANK($K56)),INDEX(Sessions!$B$3:$F$102,MATCH($K56,Sessions!$B$3:$B$102,0),2),"")</f>
        <v/>
      </c>
      <c r="M56" s="145" t="str">
        <f>IF(NOT(ISBLANK($K56)),INDEX(Sessions!$B$3:$E$102,MATCH($K56,Sessions!$B$3:$B$102,0),3),"")</f>
        <v/>
      </c>
      <c r="N56" s="146" t="str">
        <f>IF(NOT(ISBLANK($K56)),INDEX(Sessions!$B$3:$F$102,MATCH($K56,Sessions!$B$3:$B$102,0),4),"")</f>
        <v/>
      </c>
      <c r="O56" s="147" t="str">
        <f>IF(NOT(ISBLANK($K56)),INDEX(Sessions!$B$3:$F$102,MATCH($K56,Sessions!$B$3:$B$102,0),5),"")</f>
        <v/>
      </c>
      <c r="P56" s="184"/>
      <c r="Q56" s="185"/>
      <c r="R56" s="147" t="str">
        <f t="shared" si="0"/>
        <v/>
      </c>
      <c r="S56" s="147" t="str" cm="1">
        <f t="array" ref="S56">IF(AND($P56&lt;$Q56,$P56&gt;0),_xlfn.IFS($O56 ="Q1",($P56+1), $O56 ="Q2", (71 +$P56), $O56 = "Q3", (142+$P56), $O56 = "Q4", (212 + $P56)), "")</f>
        <v/>
      </c>
      <c r="T56" s="210"/>
      <c r="U56" s="136"/>
      <c r="V56" s="136"/>
      <c r="W56" s="518" t="str">
        <f>IFERROR(INDEX('Kennel Link Mapping'!$A$1:$A$19, (MATCH('Session Log'!$V56, 'Kennel Link Mapping'!$A$1:$A$19, 0))), "")</f>
        <v/>
      </c>
      <c r="X56" s="137"/>
    </row>
    <row r="57" spans="1:24" s="338" customFormat="1" ht="39.75" customHeight="1" thickBot="1" x14ac:dyDescent="0.2">
      <c r="A57" s="377"/>
      <c r="B57" s="376"/>
      <c r="C57" s="378"/>
      <c r="D57" s="379"/>
      <c r="E57" s="204" t="str" cm="1">
        <f t="array" ref="E57">IFERROR(_xlfn.IFS($F57="Start - 1", (_xlfn.XLOOKUP("End - 1", $F57:$F1061,$D57:$D1061)) - (_xlfn.XLOOKUP("Start - 1", $F57:$F1061, $D57:$D1061)), $F57="Start - 2", (_xlfn.XLOOKUP("End - 2", $F57:$F1061, $D57:$D1061)) - (_xlfn.XLOOKUP("Start - 2", $F57:$F1061, $D57:$D1061)), $F57="Start - 3", (_xlfn.XLOOKUP("End - 3", $F57:F1061, $D57:$D1061)) - (_xlfn.XLOOKUP("Start - 3", $F57:F1061, $D57:$D1061))), "")</f>
        <v/>
      </c>
      <c r="F57" s="380"/>
      <c r="G57" s="381"/>
      <c r="H57" s="382"/>
      <c r="I57" s="424"/>
      <c r="J57" s="383"/>
      <c r="K57" s="384"/>
      <c r="L57" s="145" t="str">
        <f>IF(NOT(ISBLANK($K57)),INDEX(Sessions!$B$3:$F$102,MATCH($K57,Sessions!$B$3:$B$102,0),2),"")</f>
        <v/>
      </c>
      <c r="M57" s="145" t="str">
        <f>IF(NOT(ISBLANK($K57)),INDEX(Sessions!$B$3:$E$102,MATCH($K57,Sessions!$B$3:$B$102,0),3),"")</f>
        <v/>
      </c>
      <c r="N57" s="146" t="str">
        <f>IF(NOT(ISBLANK($K57)),INDEX(Sessions!$B$3:$F$102,MATCH($K57,Sessions!$B$3:$B$102,0),4),"")</f>
        <v/>
      </c>
      <c r="O57" s="147" t="str">
        <f>IF(NOT(ISBLANK($K57)),INDEX(Sessions!$B$3:$F$102,MATCH($K57,Sessions!$B$3:$B$102,0),5),"")</f>
        <v/>
      </c>
      <c r="P57" s="339"/>
      <c r="Q57" s="360"/>
      <c r="R57" s="147" t="str">
        <f t="shared" si="0"/>
        <v/>
      </c>
      <c r="S57" s="147" t="str" cm="1">
        <f t="array" ref="S57">IF(AND($P57&lt;$Q57,$P57&gt;0),_xlfn.IFS($O57 ="Q1",($P57+1), $O57 ="Q2", (71 +$P57), $O57 = "Q3", (142+$P57), $O57 = "Q4", (212 + $P57)), "")</f>
        <v/>
      </c>
      <c r="T57" s="334"/>
      <c r="U57" s="335"/>
      <c r="V57" s="336"/>
      <c r="W57" s="518" t="str">
        <f>IFERROR(INDEX('Kennel Link Mapping'!$A$1:$A$19, (MATCH('Session Log'!$V57, 'Kennel Link Mapping'!$A$1:$A$19, 0))), "")</f>
        <v/>
      </c>
      <c r="X57" s="337"/>
    </row>
    <row r="58" spans="1:24" s="77" customFormat="1" ht="39.75" customHeight="1" x14ac:dyDescent="0.15">
      <c r="A58" s="202"/>
      <c r="B58" s="242"/>
      <c r="C58" s="192"/>
      <c r="D58" s="179"/>
      <c r="E58" s="204" t="str" cm="1">
        <f t="array" ref="E58">IFERROR(_xlfn.IFS($F58="Start - 1", (_xlfn.XLOOKUP("End - 1", $F58:$F1062,$D58:$D1062)) - (_xlfn.XLOOKUP("Start - 1", $F58:$F1062, $D58:$D1062)), $F58="Start - 2", (_xlfn.XLOOKUP("End - 2", $F58:$F1062, $D58:$D1062)) - (_xlfn.XLOOKUP("Start - 2", $F58:$F1062, $D58:$D1062)), $F58="Start - 3", (_xlfn.XLOOKUP("End - 3", $F58:F1062, $D58:$D1062)) - (_xlfn.XLOOKUP("Start - 3", $F58:F1062, $D58:$D1062))), "")</f>
        <v/>
      </c>
      <c r="F58" s="247"/>
      <c r="G58" s="181"/>
      <c r="H58" s="181"/>
      <c r="I58" s="413"/>
      <c r="J58" s="182"/>
      <c r="K58" s="201"/>
      <c r="L58" s="145" t="str">
        <f>IF(NOT(ISBLANK($K58)),INDEX(Sessions!$B$3:$F$102,MATCH($K58,Sessions!$B$3:$B$102,0),2),"")</f>
        <v/>
      </c>
      <c r="M58" s="145" t="str">
        <f>IF(NOT(ISBLANK($K58)),INDEX(Sessions!$B$3:$E$102,MATCH($K58,Sessions!$B$3:$B$102,0),3),"")</f>
        <v/>
      </c>
      <c r="N58" s="146" t="str">
        <f>IF(NOT(ISBLANK($K58)),INDEX(Sessions!$B$3:$F$102,MATCH($K58,Sessions!$B$3:$B$102,0),4),"")</f>
        <v/>
      </c>
      <c r="O58" s="147" t="str">
        <f>IF(NOT(ISBLANK($K58)),INDEX(Sessions!$B$3:$F$102,MATCH($K58,Sessions!$B$3:$B$102,0),5),"")</f>
        <v/>
      </c>
      <c r="P58" s="184"/>
      <c r="Q58" s="185"/>
      <c r="R58" s="147" t="str">
        <f t="shared" si="0"/>
        <v/>
      </c>
      <c r="S58" s="147" t="str" cm="1">
        <f t="array" ref="S58">IF(AND($P58&lt;$Q58,$P58&gt;0),_xlfn.IFS($O58 ="Q1",($P58+1), $O58 ="Q2", (71 +$P58), $O58 = "Q3", (142+$P58), $O58 = "Q4", (212 + $P58)), "")</f>
        <v/>
      </c>
      <c r="T58" s="210"/>
      <c r="U58" s="187"/>
      <c r="V58" s="136"/>
      <c r="W58" s="518" t="str">
        <f>IFERROR(INDEX('Kennel Link Mapping'!$A$1:$A$19, (MATCH('Session Log'!$V58, 'Kennel Link Mapping'!$A$1:$A$19, 0))), "")</f>
        <v/>
      </c>
      <c r="X58" s="137" t="s">
        <v>122</v>
      </c>
    </row>
    <row r="59" spans="1:24" s="338" customFormat="1" ht="39.75" customHeight="1" thickBot="1" x14ac:dyDescent="0.2">
      <c r="A59" s="323"/>
      <c r="B59" s="376"/>
      <c r="C59" s="357"/>
      <c r="D59" s="326"/>
      <c r="E59" s="204" t="str" cm="1">
        <f t="array" ref="E59">IFERROR(_xlfn.IFS($F59="Start - 1", (_xlfn.XLOOKUP("End - 1", $F59:$F1063,$D59:$D1063)) - (_xlfn.XLOOKUP("Start - 1", $F59:$F1063, $D59:$D1063)), $F59="Start - 2", (_xlfn.XLOOKUP("End - 2", $F59:$F1063, $D59:$D1063)) - (_xlfn.XLOOKUP("Start - 2", $F59:$F1063, $D59:$D1063)), $F59="Start - 3", (_xlfn.XLOOKUP("End - 3", $F59:F1063, $D59:$D1063)) - (_xlfn.XLOOKUP("Start - 3", $F59:F1063, $D59:$D1063))), "")</f>
        <v/>
      </c>
      <c r="F59" s="327"/>
      <c r="G59" s="329"/>
      <c r="H59" s="329"/>
      <c r="I59" s="419"/>
      <c r="J59" s="330"/>
      <c r="K59" s="358"/>
      <c r="L59" s="145" t="str">
        <f>IF(NOT(ISBLANK($K59)),INDEX(Sessions!$B$3:$F$102,MATCH($K59,Sessions!$B$3:$B$102,0),2),"")</f>
        <v/>
      </c>
      <c r="M59" s="145" t="str">
        <f>IF(NOT(ISBLANK($K59)),INDEX(Sessions!$B$3:$E$102,MATCH($K59,Sessions!$B$3:$B$102,0),3),"")</f>
        <v/>
      </c>
      <c r="N59" s="146" t="str">
        <f>IF(NOT(ISBLANK($K59)),INDEX(Sessions!$B$3:$F$102,MATCH($K59,Sessions!$B$3:$B$102,0),4),"")</f>
        <v/>
      </c>
      <c r="O59" s="147" t="str">
        <f>IF(NOT(ISBLANK($K59)),INDEX(Sessions!$B$3:$F$102,MATCH($K59,Sessions!$B$3:$B$102,0),5),"")</f>
        <v/>
      </c>
      <c r="P59" s="339"/>
      <c r="Q59" s="360"/>
      <c r="R59" s="147" t="str">
        <f t="shared" si="0"/>
        <v/>
      </c>
      <c r="S59" s="147" t="str" cm="1">
        <f t="array" ref="S59">IF(AND($P59&lt;$Q59,$P59&gt;0),_xlfn.IFS($O59 ="Q1",($P59+1), $O59 ="Q2", (71 +$P59), $O59 = "Q3", (142+$P59), $O59 = "Q4", (212 + $P59)), "")</f>
        <v/>
      </c>
      <c r="T59" s="334"/>
      <c r="U59" s="335"/>
      <c r="V59" s="336"/>
      <c r="W59" s="519"/>
      <c r="X59" s="337"/>
    </row>
    <row r="60" spans="1:24" s="77" customFormat="1" ht="39.75" customHeight="1" x14ac:dyDescent="0.15">
      <c r="A60" s="159"/>
      <c r="B60" s="241"/>
      <c r="C60" s="192"/>
      <c r="D60" s="179"/>
      <c r="E60" s="204" t="str" cm="1">
        <f t="array" ref="E60">IFERROR(_xlfn.IFS($F60="Start - 1", (_xlfn.XLOOKUP("End - 1", $F60:$F1064,$D60:$D1064)) - (_xlfn.XLOOKUP("Start - 1", $F60:$F1064, $D60:$D1064)), $F60="Start - 2", (_xlfn.XLOOKUP("End - 2", $F60:$F1064, $D60:$D1064)) - (_xlfn.XLOOKUP("Start - 2", $F60:$F1064, $D60:$D1064)), $F60="Start - 3", (_xlfn.XLOOKUP("End - 3", $F60:F1064, $D60:$D1064)) - (_xlfn.XLOOKUP("Start - 3", $F60:F1064, $D60:$D1064))), "")</f>
        <v/>
      </c>
      <c r="F60" s="129"/>
      <c r="G60" s="181"/>
      <c r="H60" s="181"/>
      <c r="I60" s="420"/>
      <c r="J60" s="131"/>
      <c r="K60" s="141"/>
      <c r="L60" s="145" t="str">
        <f>IF(NOT(ISBLANK($K60)),INDEX(Sessions!$B$3:$F$102,MATCH($K60,Sessions!$B$3:$B$102,0),2),"")</f>
        <v/>
      </c>
      <c r="M60" s="145" t="str">
        <f>IF(NOT(ISBLANK($K60)),INDEX(Sessions!$B$3:$E$102,MATCH($K60,Sessions!$B$3:$B$102,0),3),"")</f>
        <v/>
      </c>
      <c r="N60" s="146" t="str">
        <f>IF(NOT(ISBLANK($K60)),INDEX(Sessions!$B$3:$F$102,MATCH($K60,Sessions!$B$3:$B$102,0),4),"")</f>
        <v/>
      </c>
      <c r="O60" s="147" t="str">
        <f>IF(NOT(ISBLANK($K60)),INDEX(Sessions!$B$3:$F$102,MATCH($K60,Sessions!$B$3:$B$102,0),5),"")</f>
        <v/>
      </c>
      <c r="P60" s="184"/>
      <c r="Q60" s="185"/>
      <c r="R60" s="147" t="str">
        <f t="shared" si="0"/>
        <v/>
      </c>
      <c r="S60" s="147" t="str" cm="1">
        <f t="array" ref="S60">IF(AND($P60&lt;$Q60,$P60&gt;0),_xlfn.IFS($O60 ="Q1",($P60+1), $O60 ="Q2", (71 +$P60), $O60 = "Q3", (142+$P60), $O60 = "Q4", (212 + $P60)), "")</f>
        <v/>
      </c>
      <c r="T60" s="210"/>
      <c r="U60" s="187"/>
      <c r="V60" s="136"/>
      <c r="W60" s="520"/>
      <c r="X60" s="137"/>
    </row>
    <row r="61" spans="1:24" ht="39.75" customHeight="1" x14ac:dyDescent="0.15">
      <c r="A61" s="98"/>
      <c r="B61" s="245"/>
      <c r="C61" s="83"/>
      <c r="D61" s="164"/>
      <c r="E61" s="204" t="str" cm="1">
        <f t="array" ref="E61">IFERROR(_xlfn.IFS($F61="Start - 1", (_xlfn.XLOOKUP("End - 1", $F61:$F1065,$D61:$D1065)) - (_xlfn.XLOOKUP("Start - 1", $F61:$F1065, $D61:$D1065)), $F61="Start - 2", (_xlfn.XLOOKUP("End - 2", $F61:$F1065, $D61:$D1065)) - (_xlfn.XLOOKUP("Start - 2", $F61:$F1065, $D61:$D1065)), $F61="Start - 3", (_xlfn.XLOOKUP("End - 3", $F61:F1065, $D61:$D1065)) - (_xlfn.XLOOKUP("Start - 3", $F61:F1065, $D61:$D1065))), "")</f>
        <v/>
      </c>
      <c r="F61" s="86"/>
      <c r="G61" s="181"/>
      <c r="H61" s="181"/>
      <c r="I61" s="420"/>
      <c r="J61" s="115"/>
      <c r="K61" s="112"/>
      <c r="L61" s="145" t="str">
        <f>IF(NOT(ISBLANK($K61)),INDEX(Sessions!$B$3:$F$102,MATCH($K61,Sessions!$B$3:$B$102,0),2),"")</f>
        <v/>
      </c>
      <c r="M61" s="145" t="str">
        <f>IF(NOT(ISBLANK($K61)),INDEX(Sessions!$B$3:$E$102,MATCH($K61,Sessions!$B$3:$B$102,0),3),"")</f>
        <v/>
      </c>
      <c r="N61" s="146" t="str">
        <f>IF(NOT(ISBLANK($K61)),INDEX(Sessions!$B$3:$F$102,MATCH($K61,Sessions!$B$3:$B$102,0),4),"")</f>
        <v/>
      </c>
      <c r="O61" s="147" t="str">
        <f>IF(NOT(ISBLANK($K61)),INDEX(Sessions!$B$3:$F$102,MATCH($K61,Sessions!$B$3:$B$102,0),5),"")</f>
        <v/>
      </c>
      <c r="P61" s="169"/>
      <c r="Q61" s="170"/>
      <c r="R61" s="147" t="str">
        <f t="shared" si="0"/>
        <v/>
      </c>
      <c r="S61" s="147" t="str" cm="1">
        <f t="array" ref="S61">IF(AND($P61&lt;$Q61,$P61&gt;0),_xlfn.IFS($O61 ="Q1",($P61+1), $O61 ="Q2", (71 +$P61), $O61 = "Q3", (142+$P61), $O61 = "Q4", (212 + $P61)), "")</f>
        <v/>
      </c>
      <c r="T61" s="223"/>
      <c r="U61" s="172"/>
      <c r="W61" s="521"/>
      <c r="X61" s="90"/>
    </row>
    <row r="62" spans="1:24" ht="39.75" customHeight="1" x14ac:dyDescent="0.15">
      <c r="A62" s="98"/>
      <c r="B62" s="245"/>
      <c r="C62" s="83"/>
      <c r="D62" s="164"/>
      <c r="E62" s="204" t="str" cm="1">
        <f t="array" ref="E62">IFERROR(_xlfn.IFS($F62="Start - 1", (_xlfn.XLOOKUP("End - 1", $F62:$F1066,$D62:$D1066)) - (_xlfn.XLOOKUP("Start - 1", $F62:$F1066, $D62:$D1066)), $F62="Start - 2", (_xlfn.XLOOKUP("End - 2", $F62:$F1066, $D62:$D1066)) - (_xlfn.XLOOKUP("Start - 2", $F62:$F1066, $D62:$D1066)), $F62="Start - 3", (_xlfn.XLOOKUP("End - 3", $F62:F1066, $D62:$D1066)) - (_xlfn.XLOOKUP("Start - 3", $F62:F1066, $D62:$D1066))), "")</f>
        <v/>
      </c>
      <c r="F62" s="86"/>
      <c r="G62" s="181"/>
      <c r="H62" s="181"/>
      <c r="I62" s="420"/>
      <c r="J62" s="115"/>
      <c r="K62" s="112"/>
      <c r="L62" s="145" t="str">
        <f>IF(NOT(ISBLANK($K62)),INDEX(Sessions!$B$3:$F$102,MATCH($K62,Sessions!$B$3:$B$102,0),2),"")</f>
        <v/>
      </c>
      <c r="M62" s="145" t="str">
        <f>IF(NOT(ISBLANK($K62)),INDEX(Sessions!$B$3:$E$102,MATCH($K62,Sessions!$B$3:$B$102,0),3),"")</f>
        <v/>
      </c>
      <c r="N62" s="146" t="str">
        <f>IF(NOT(ISBLANK($K62)),INDEX(Sessions!$B$3:$F$102,MATCH($K62,Sessions!$B$3:$B$102,0),4),"")</f>
        <v/>
      </c>
      <c r="O62" s="147" t="str">
        <f>IF(NOT(ISBLANK($K62)),INDEX(Sessions!$B$3:$F$102,MATCH($K62,Sessions!$B$3:$B$102,0),5),"")</f>
        <v/>
      </c>
      <c r="P62" s="169"/>
      <c r="Q62" s="170"/>
      <c r="R62" s="147" t="str">
        <f t="shared" si="0"/>
        <v/>
      </c>
      <c r="S62" s="147" t="str" cm="1">
        <f t="array" ref="S62">IF(AND($P62&lt;$Q62,$P62&gt;0),_xlfn.IFS($O62 ="Q1",($P62+1), $O62 ="Q2", (71 +$P62), $O62 = "Q3", (142+$P62), $O62 = "Q4", (212 + $P62)), "")</f>
        <v/>
      </c>
      <c r="T62" s="223"/>
      <c r="U62" s="172"/>
      <c r="W62" s="522"/>
      <c r="X62" s="90"/>
    </row>
    <row r="63" spans="1:24" ht="39.75" customHeight="1" x14ac:dyDescent="0.15">
      <c r="A63" s="98"/>
      <c r="B63" s="245"/>
      <c r="C63" s="94"/>
      <c r="D63" s="164"/>
      <c r="E63" s="204" t="str" cm="1">
        <f t="array" ref="E63">IFERROR(_xlfn.IFS($F63="Start - 1", (_xlfn.XLOOKUP("End - 1", $F63:$F1067,$D63:$D1067)) - (_xlfn.XLOOKUP("Start - 1", $F63:$F1067, $D63:$D1067)), $F63="Start - 2", (_xlfn.XLOOKUP("End - 2", $F63:$F1067, $D63:$D1067)) - (_xlfn.XLOOKUP("Start - 2", $F63:$F1067, $D63:$D1067)), $F63="Start - 3", (_xlfn.XLOOKUP("End - 3", $F63:F1067, $D63:$D1067)) - (_xlfn.XLOOKUP("Start - 3", $F63:F1067, $D63:$D1067))), "")</f>
        <v/>
      </c>
      <c r="F63" s="86"/>
      <c r="G63" s="181"/>
      <c r="H63" s="181"/>
      <c r="I63" s="420"/>
      <c r="J63" s="115"/>
      <c r="K63" s="111"/>
      <c r="L63" s="145" t="str">
        <f>IF(NOT(ISBLANK($K63)),INDEX(Sessions!$B$3:$F$102,MATCH($K63,Sessions!$B$3:$B$102,0),2),"")</f>
        <v/>
      </c>
      <c r="M63" s="145" t="str">
        <f>IF(NOT(ISBLANK($K63)),INDEX(Sessions!$B$3:$E$102,MATCH($K63,Sessions!$B$3:$B$102,0),3),"")</f>
        <v/>
      </c>
      <c r="N63" s="146" t="str">
        <f>IF(NOT(ISBLANK($K63)),INDEX(Sessions!$B$3:$F$102,MATCH($K63,Sessions!$B$3:$B$102,0),4),"")</f>
        <v/>
      </c>
      <c r="O63" s="147" t="str">
        <f>IF(NOT(ISBLANK($K63)),INDEX(Sessions!$B$3:$F$102,MATCH($K63,Sessions!$B$3:$B$102,0),5),"")</f>
        <v/>
      </c>
      <c r="P63" s="169"/>
      <c r="Q63" s="170"/>
      <c r="R63" s="147" t="str">
        <f t="shared" si="0"/>
        <v/>
      </c>
      <c r="S63" s="147" t="str" cm="1">
        <f t="array" ref="S63">IF(AND($P63&lt;$Q63,$P63&gt;0),_xlfn.IFS($O63 ="Q1",($P63+1), $O63 ="Q2", (71 +$P63), $O63 = "Q3", (142+$P63), $O63 = "Q4", (212 + $P63)), "")</f>
        <v/>
      </c>
      <c r="T63" s="223"/>
      <c r="U63" s="172"/>
      <c r="W63" s="522"/>
      <c r="X63" s="90"/>
    </row>
    <row r="64" spans="1:24" ht="39.75" customHeight="1" x14ac:dyDescent="0.15">
      <c r="A64" s="98"/>
      <c r="B64" s="245"/>
      <c r="C64" s="83"/>
      <c r="D64" s="94"/>
      <c r="E64" s="204" t="str" cm="1">
        <f t="array" ref="E64">IFERROR(_xlfn.IFS($F64="Start - 1", (_xlfn.XLOOKUP("End - 1", $F64:$F1068,$D64:$D1068)) - (_xlfn.XLOOKUP("Start - 1", $F64:$F1068, $D64:$D1068)), $F64="Start - 2", (_xlfn.XLOOKUP("End - 2", $F64:$F1068, $D64:$D1068)) - (_xlfn.XLOOKUP("Start - 2", $F64:$F1068, $D64:$D1068)), $F64="Start - 3", (_xlfn.XLOOKUP("End - 3", $F64:F1068, $D64:$D1068)) - (_xlfn.XLOOKUP("Start - 3", $F64:F1068, $D64:$D1068))), "")</f>
        <v/>
      </c>
      <c r="F64" s="94"/>
      <c r="G64" s="181"/>
      <c r="H64" s="181"/>
      <c r="I64" s="420"/>
      <c r="J64" s="115"/>
      <c r="K64" s="112"/>
      <c r="L64" s="145" t="str">
        <f>IF(NOT(ISBLANK($K64)),INDEX(Sessions!$B$3:$F$102,MATCH($K64,Sessions!$B$3:$B$102,0),2),"")</f>
        <v/>
      </c>
      <c r="M64" s="145" t="str">
        <f>IF(NOT(ISBLANK($K64)),INDEX(Sessions!$B$3:$E$102,MATCH($K64,Sessions!$B$3:$B$102,0),3),"")</f>
        <v/>
      </c>
      <c r="N64" s="146" t="str">
        <f>IF(NOT(ISBLANK($K64)),INDEX(Sessions!$B$3:$F$102,MATCH($K64,Sessions!$B$3:$B$102,0),4),"")</f>
        <v/>
      </c>
      <c r="O64" s="147" t="str">
        <f>IF(NOT(ISBLANK($K64)),INDEX(Sessions!$B$3:$F$102,MATCH($K64,Sessions!$B$3:$B$102,0),5),"")</f>
        <v/>
      </c>
      <c r="P64" s="169"/>
      <c r="Q64" s="170"/>
      <c r="R64" s="147" t="str">
        <f t="shared" si="0"/>
        <v/>
      </c>
      <c r="S64" s="147" t="str" cm="1">
        <f t="array" ref="S64">IF(AND($P64&lt;$Q64,$P64&gt;0),_xlfn.IFS($O64 ="Q1",($P64+1), $O64 ="Q2", (71 +$P64), $O64 = "Q3", (142+$P64), $O64 = "Q4", (212 + $P64)), "")</f>
        <v/>
      </c>
      <c r="T64" s="223"/>
      <c r="U64" s="172"/>
      <c r="W64" s="522"/>
      <c r="X64" s="90"/>
    </row>
    <row r="65" spans="1:24" ht="52.5" customHeight="1" x14ac:dyDescent="0.15">
      <c r="A65" s="98"/>
      <c r="B65" s="245"/>
      <c r="C65" s="83"/>
      <c r="D65" s="164"/>
      <c r="E65" s="204" t="str" cm="1">
        <f t="array" ref="E65">IFERROR(_xlfn.IFS($F65="Start - 1", (_xlfn.XLOOKUP("End - 1", $F65:$F1069,$D65:$D1069)) - (_xlfn.XLOOKUP("Start - 1", $F65:$F1069, $D65:$D1069)), $F65="Start - 2", (_xlfn.XLOOKUP("End - 2", $F65:$F1069, $D65:$D1069)) - (_xlfn.XLOOKUP("Start - 2", $F65:$F1069, $D65:$D1069)), $F65="Start - 3", (_xlfn.XLOOKUP("End - 3", $F65:F1069, $D65:$D1069)) - (_xlfn.XLOOKUP("Start - 3", $F65:F1069, $D65:$D1069))), "")</f>
        <v/>
      </c>
      <c r="F65" s="86"/>
      <c r="G65" s="181"/>
      <c r="H65" s="181"/>
      <c r="I65" s="420"/>
      <c r="J65" s="115"/>
      <c r="K65" s="112"/>
      <c r="L65" s="145" t="str">
        <f>IF(NOT(ISBLANK($K65)),INDEX(Sessions!$B$3:$F$102,MATCH($K65,Sessions!$B$3:$B$102,0),2),"")</f>
        <v/>
      </c>
      <c r="M65" s="145" t="str">
        <f>IF(NOT(ISBLANK($K65)),INDEX(Sessions!$B$3:$E$102,MATCH($K65,Sessions!$B$3:$B$102,0),3),"")</f>
        <v/>
      </c>
      <c r="N65" s="146" t="str">
        <f>IF(NOT(ISBLANK($K65)),INDEX(Sessions!$B$3:$F$102,MATCH($K65,Sessions!$B$3:$B$102,0),4),"")</f>
        <v/>
      </c>
      <c r="O65" s="147" t="str">
        <f>IF(NOT(ISBLANK($K65)),INDEX(Sessions!$B$3:$F$102,MATCH($K65,Sessions!$B$3:$B$102,0),5),"")</f>
        <v/>
      </c>
      <c r="P65" s="169"/>
      <c r="Q65" s="170"/>
      <c r="R65" s="147" t="str">
        <f t="shared" si="0"/>
        <v/>
      </c>
      <c r="S65" s="147" t="str" cm="1">
        <f t="array" ref="S65">IF(AND($P65&lt;$Q65,$P65&gt;0),_xlfn.IFS($O65 ="Q1",($P65+1), $O65 ="Q2", (71 +$P65), $O65 = "Q3", (142+$P65), $O65 = "Q4", (212 + $P65)), "")</f>
        <v/>
      </c>
      <c r="T65" s="223"/>
      <c r="U65" s="172"/>
      <c r="W65" s="521"/>
      <c r="X65" s="90"/>
    </row>
    <row r="66" spans="1:24" s="338" customFormat="1" ht="39.75" customHeight="1" x14ac:dyDescent="0.15">
      <c r="A66" s="323"/>
      <c r="B66" s="376"/>
      <c r="C66" s="325"/>
      <c r="D66" s="326"/>
      <c r="E66" s="204" t="str" cm="1">
        <f t="array" ref="E66">IFERROR(_xlfn.IFS($F66="Start - 1", (_xlfn.XLOOKUP("End - 1", $F66:$F1070,$D66:$D1070)) - (_xlfn.XLOOKUP("Start - 1", $F66:$F1070, $D66:$D1070)), $F66="Start - 2", (_xlfn.XLOOKUP("End - 2", $F66:$F1070, $D66:$D1070)) - (_xlfn.XLOOKUP("Start - 2", $F66:$F1070, $D66:$D1070)), $F66="Start - 3", (_xlfn.XLOOKUP("End - 3", $F66:F1070, $D66:$D1070)) - (_xlfn.XLOOKUP("Start - 3", $F66:F1070, $D66:$D1070))), "")</f>
        <v/>
      </c>
      <c r="F66" s="327"/>
      <c r="G66" s="329"/>
      <c r="H66" s="329"/>
      <c r="I66" s="419"/>
      <c r="J66" s="330"/>
      <c r="K66" s="331"/>
      <c r="L66" s="145" t="str">
        <f>IF(NOT(ISBLANK($K66)),INDEX(Sessions!$B$3:$F$102,MATCH($K66,Sessions!$B$3:$B$102,0),2),"")</f>
        <v/>
      </c>
      <c r="M66" s="145" t="str">
        <f>IF(NOT(ISBLANK($K66)),INDEX(Sessions!$B$3:$E$102,MATCH($K66,Sessions!$B$3:$B$102,0),3),"")</f>
        <v/>
      </c>
      <c r="N66" s="146" t="str">
        <f>IF(NOT(ISBLANK($K66)),INDEX(Sessions!$B$3:$F$102,MATCH($K66,Sessions!$B$3:$B$102,0),4),"")</f>
        <v/>
      </c>
      <c r="O66" s="147" t="str">
        <f>IF(NOT(ISBLANK($K66)),INDEX(Sessions!$B$3:$F$102,MATCH($K66,Sessions!$B$3:$B$102,0),5),"")</f>
        <v/>
      </c>
      <c r="P66" s="339"/>
      <c r="Q66" s="360"/>
      <c r="R66" s="147" t="str">
        <f t="shared" si="0"/>
        <v/>
      </c>
      <c r="S66" s="147" t="str" cm="1">
        <f t="array" ref="S66">IF(AND($P66&lt;$Q66,$P66&gt;0),_xlfn.IFS($O66 ="Q1",($P66+1), $O66 ="Q2", (71 +$P66), $O66 = "Q3", (142+$P66), $O66 = "Q4", (212 + $P66)), "")</f>
        <v/>
      </c>
      <c r="T66" s="334"/>
      <c r="U66" s="335"/>
      <c r="V66" s="336"/>
      <c r="W66" s="519"/>
      <c r="X66" s="337"/>
    </row>
    <row r="67" spans="1:24" s="269" customFormat="1" ht="39.75" customHeight="1" x14ac:dyDescent="0.15">
      <c r="A67" s="261"/>
      <c r="B67" s="262"/>
      <c r="C67" s="192"/>
      <c r="D67" s="259"/>
      <c r="E67" s="204" t="str" cm="1">
        <f t="array" ref="E67">IFERROR(_xlfn.IFS($F67="Start - 1", (_xlfn.XLOOKUP("End - 1", $F67:$F1071,$D67:$D1071)) - (_xlfn.XLOOKUP("Start - 1", $F67:$F1071, $D67:$D1071)), $F67="Start - 2", (_xlfn.XLOOKUP("End - 2", $F67:$F1071, $D67:$D1071)) - (_xlfn.XLOOKUP("Start - 2", $F67:$F1071, $D67:$D1071)), $F67="Start - 3", (_xlfn.XLOOKUP("End - 3", $F67:F1071, $D67:$D1071)) - (_xlfn.XLOOKUP("Start - 3", $F67:F1071, $D67:$D1071))), "")</f>
        <v/>
      </c>
      <c r="F67" s="247"/>
      <c r="G67" s="251"/>
      <c r="H67" s="251"/>
      <c r="I67" s="420"/>
      <c r="J67" s="263"/>
      <c r="K67" s="286"/>
      <c r="L67" s="145" t="str">
        <f>IF(NOT(ISBLANK($K67)),INDEX(Sessions!$B$3:$F$102,MATCH($K67,Sessions!$B$3:$B$102,0),2),"")</f>
        <v/>
      </c>
      <c r="M67" s="145" t="str">
        <f>IF(NOT(ISBLANK($K67)),INDEX(Sessions!$B$3:$E$102,MATCH($K67,Sessions!$B$3:$B$102,0),3),"")</f>
        <v/>
      </c>
      <c r="N67" s="146" t="str">
        <f>IF(NOT(ISBLANK($K67)),INDEX(Sessions!$B$3:$F$102,MATCH($K67,Sessions!$B$3:$B$102,0),4),"")</f>
        <v/>
      </c>
      <c r="O67" s="147" t="str">
        <f>IF(NOT(ISBLANK($K67)),INDEX(Sessions!$B$3:$F$102,MATCH($K67,Sessions!$B$3:$B$102,0),5),"")</f>
        <v/>
      </c>
      <c r="P67" s="264"/>
      <c r="Q67" s="265"/>
      <c r="R67" s="147" t="str">
        <f t="shared" si="0"/>
        <v/>
      </c>
      <c r="S67" s="147" t="str" cm="1">
        <f t="array" ref="S67">IF(AND($P67&lt;$Q67,$P67&gt;0),_xlfn.IFS($O67 ="Q1",($P67+1), $O67 ="Q2", (71 +$P67), $O67 = "Q3", (142+$P67), $O67 = "Q4", (212 + $P67)), "")</f>
        <v/>
      </c>
      <c r="T67" s="287"/>
      <c r="U67" s="266"/>
      <c r="V67" s="267"/>
      <c r="W67" s="523"/>
      <c r="X67" s="268"/>
    </row>
    <row r="68" spans="1:24" s="375" customFormat="1" ht="39.75" customHeight="1" x14ac:dyDescent="0.15">
      <c r="A68" s="362"/>
      <c r="B68" s="363"/>
      <c r="C68" s="363"/>
      <c r="D68" s="364"/>
      <c r="E68" s="204" t="str" cm="1">
        <f t="array" ref="E68">IFERROR(_xlfn.IFS($F68="Start - 1", (_xlfn.XLOOKUP("End - 1", $F68:$F1072,$D68:$D1072)) - (_xlfn.XLOOKUP("Start - 1", $F68:$F1072, $D68:$D1072)), $F68="Start - 2", (_xlfn.XLOOKUP("End - 2", $F68:$F1072, $D68:$D1072)) - (_xlfn.XLOOKUP("Start - 2", $F68:$F1072, $D68:$D1072)), $F68="Start - 3", (_xlfn.XLOOKUP("End - 3", $F68:F1072, $D68:$D1072)) - (_xlfn.XLOOKUP("Start - 3", $F68:F1072, $D68:$D1072))), "")</f>
        <v/>
      </c>
      <c r="F68" s="365"/>
      <c r="G68" s="366"/>
      <c r="H68" s="366"/>
      <c r="I68" s="421"/>
      <c r="J68" s="367"/>
      <c r="K68" s="368"/>
      <c r="L68" s="145" t="str">
        <f>IF(NOT(ISBLANK($K68)),INDEX(Sessions!$B$3:$F$102,MATCH($K68,Sessions!$B$3:$B$102,0),2),"")</f>
        <v/>
      </c>
      <c r="M68" s="145" t="str">
        <f>IF(NOT(ISBLANK($K68)),INDEX(Sessions!$B$3:$E$102,MATCH($K68,Sessions!$B$3:$B$102,0),3),"")</f>
        <v/>
      </c>
      <c r="N68" s="146" t="str">
        <f>IF(NOT(ISBLANK($K68)),INDEX(Sessions!$B$3:$F$102,MATCH($K68,Sessions!$B$3:$B$102,0),4),"")</f>
        <v/>
      </c>
      <c r="O68" s="147" t="str">
        <f>IF(NOT(ISBLANK($K68)),INDEX(Sessions!$B$3:$F$102,MATCH($K68,Sessions!$B$3:$B$102,0),5),"")</f>
        <v/>
      </c>
      <c r="P68" s="369"/>
      <c r="Q68" s="370"/>
      <c r="R68" s="147" t="str">
        <f t="shared" ref="R68:R131" si="1">IF(ISBLANK($P68), "", IFERROR($Q68-$P68, ""))</f>
        <v/>
      </c>
      <c r="S68" s="147" t="str" cm="1">
        <f t="array" ref="S68">IF(AND($P68&lt;$Q68,$P68&gt;0),_xlfn.IFS($O68 ="Q1",($P68+1), $O68 ="Q2", (71 +$P68), $O68 = "Q3", (142+$P68), $O68 = "Q4", (212 + $P68)), "")</f>
        <v/>
      </c>
      <c r="T68" s="371"/>
      <c r="U68" s="372"/>
      <c r="V68" s="373"/>
      <c r="W68" s="524"/>
      <c r="X68" s="374"/>
    </row>
    <row r="69" spans="1:24" s="77" customFormat="1" ht="39.75" customHeight="1" x14ac:dyDescent="0.15">
      <c r="A69" s="270"/>
      <c r="B69" s="271"/>
      <c r="C69" s="272"/>
      <c r="D69" s="273"/>
      <c r="E69" s="204" t="str" cm="1">
        <f t="array" ref="E69">IFERROR(_xlfn.IFS($F69="Start - 1", (_xlfn.XLOOKUP("End - 1", $F69:$F1073,$D69:$D1073)) - (_xlfn.XLOOKUP("Start - 1", $F69:$F1073, $D69:$D1073)), $F69="Start - 2", (_xlfn.XLOOKUP("End - 2", $F69:$F1073, $D69:$D1073)) - (_xlfn.XLOOKUP("Start - 2", $F69:$F1073, $D69:$D1073)), $F69="Start - 3", (_xlfn.XLOOKUP("End - 3", $F69:F1073, $D69:$D1073)) - (_xlfn.XLOOKUP("Start - 3", $F69:F1073, $D69:$D1073))), "")</f>
        <v/>
      </c>
      <c r="F69" s="274"/>
      <c r="G69" s="275"/>
      <c r="H69" s="275"/>
      <c r="I69" s="422"/>
      <c r="J69" s="276"/>
      <c r="K69" s="277"/>
      <c r="L69" s="145" t="str">
        <f>IF(NOT(ISBLANK($K69)),INDEX(Sessions!$B$3:$F$102,MATCH($K69,Sessions!$B$3:$B$102,0),2),"")</f>
        <v/>
      </c>
      <c r="M69" s="145" t="str">
        <f>IF(NOT(ISBLANK($K69)),INDEX(Sessions!$B$3:$E$102,MATCH($K69,Sessions!$B$3:$B$102,0),3),"")</f>
        <v/>
      </c>
      <c r="N69" s="146" t="str">
        <f>IF(NOT(ISBLANK($K69)),INDEX(Sessions!$B$3:$F$102,MATCH($K69,Sessions!$B$3:$B$102,0),4),"")</f>
        <v/>
      </c>
      <c r="O69" s="147" t="str">
        <f>IF(NOT(ISBLANK($K69)),INDEX(Sessions!$B$3:$F$102,MATCH($K69,Sessions!$B$3:$B$102,0),5),"")</f>
        <v/>
      </c>
      <c r="P69" s="278"/>
      <c r="Q69" s="279"/>
      <c r="R69" s="147" t="str">
        <f t="shared" si="1"/>
        <v/>
      </c>
      <c r="S69" s="147" t="str" cm="1">
        <f t="array" ref="S69">IF(AND($P69&lt;$Q69,$P69&gt;0),_xlfn.IFS($O69 ="Q1",($P69+1), $O69 ="Q2", (71 +$P69), $O69 = "Q3", (142+$P69), $O69 = "Q4", (212 + $P69)), "")</f>
        <v/>
      </c>
      <c r="T69" s="280"/>
      <c r="U69" s="281"/>
      <c r="V69" s="282"/>
      <c r="W69" s="525"/>
      <c r="X69" s="283"/>
    </row>
    <row r="70" spans="1:24" ht="39.75" customHeight="1" x14ac:dyDescent="0.15">
      <c r="A70" s="246"/>
      <c r="B70" s="271"/>
      <c r="C70" s="140"/>
      <c r="D70" s="179"/>
      <c r="E70" s="204" t="str" cm="1">
        <f t="array" ref="E70">IFERROR(_xlfn.IFS($F70="Start - 1", (_xlfn.XLOOKUP("End - 1", $F70:$F1074,$D70:$D1074)) - (_xlfn.XLOOKUP("Start - 1", $F70:$F1074, $D70:$D1074)), $F70="Start - 2", (_xlfn.XLOOKUP("End - 2", $F70:$F1074, $D70:$D1074)) - (_xlfn.XLOOKUP("Start - 2", $F70:$F1074, $D70:$D1074)), $F70="Start - 3", (_xlfn.XLOOKUP("End - 3", $F70:F1074, $D70:$D1074)) - (_xlfn.XLOOKUP("Start - 3", $F70:F1074, $D70:$D1074))), "")</f>
        <v/>
      </c>
      <c r="F70" s="129"/>
      <c r="G70" s="181"/>
      <c r="H70" s="181"/>
      <c r="I70" s="420"/>
      <c r="J70" s="131"/>
      <c r="K70" s="141"/>
      <c r="L70" s="145" t="str">
        <f>IF(NOT(ISBLANK($K70)),INDEX(Sessions!$B$3:$F$102,MATCH($K70,Sessions!$B$3:$B$102,0),2),"")</f>
        <v/>
      </c>
      <c r="M70" s="145" t="str">
        <f>IF(NOT(ISBLANK($K70)),INDEX(Sessions!$B$3:$E$102,MATCH($K70,Sessions!$B$3:$B$102,0),3),"")</f>
        <v/>
      </c>
      <c r="N70" s="146" t="str">
        <f>IF(NOT(ISBLANK($K70)),INDEX(Sessions!$B$3:$F$102,MATCH($K70,Sessions!$B$3:$B$102,0),4),"")</f>
        <v/>
      </c>
      <c r="O70" s="147" t="str">
        <f>IF(NOT(ISBLANK($K70)),INDEX(Sessions!$B$3:$F$102,MATCH($K70,Sessions!$B$3:$B$102,0),5),"")</f>
        <v/>
      </c>
      <c r="P70" s="184"/>
      <c r="Q70" s="185"/>
      <c r="R70" s="147" t="str">
        <f t="shared" si="1"/>
        <v/>
      </c>
      <c r="S70" s="147" t="str" cm="1">
        <f t="array" ref="S70">IF(AND($P70&lt;$Q70,$P70&gt;0),_xlfn.IFS($O70 ="Q1",($P70+1), $O70 ="Q2", (71 +$P70), $O70 = "Q3", (142+$P70), $O70 = "Q4", (212 + $P70)), "")</f>
        <v/>
      </c>
      <c r="T70" s="210"/>
      <c r="U70" s="187"/>
      <c r="V70" s="136"/>
      <c r="W70" s="526"/>
      <c r="X70" s="137"/>
    </row>
    <row r="71" spans="1:24" ht="39.75" customHeight="1" x14ac:dyDescent="0.15">
      <c r="A71" s="98"/>
      <c r="B71" s="271"/>
      <c r="C71" s="83"/>
      <c r="D71" s="164"/>
      <c r="E71" s="204" t="str" cm="1">
        <f t="array" ref="E71">IFERROR(_xlfn.IFS($F71="Start - 1", (_xlfn.XLOOKUP("End - 1", $F71:$F1075,$D71:$D1075)) - (_xlfn.XLOOKUP("Start - 1", $F71:$F1075, $D71:$D1075)), $F71="Start - 2", (_xlfn.XLOOKUP("End - 2", $F71:$F1075, $D71:$D1075)) - (_xlfn.XLOOKUP("Start - 2", $F71:$F1075, $D71:$D1075)), $F71="Start - 3", (_xlfn.XLOOKUP("End - 3", $F71:F1075, $D71:$D1075)) - (_xlfn.XLOOKUP("Start - 3", $F71:F1075, $D71:$D1075))), "")</f>
        <v/>
      </c>
      <c r="F71" s="247"/>
      <c r="G71" s="181"/>
      <c r="H71" s="181"/>
      <c r="I71" s="420"/>
      <c r="J71" s="115"/>
      <c r="K71" s="112"/>
      <c r="L71" s="145" t="str">
        <f>IF(NOT(ISBLANK($K71)),INDEX(Sessions!$B$3:$F$102,MATCH($K71,Sessions!$B$3:$B$102,0),2),"")</f>
        <v/>
      </c>
      <c r="M71" s="145" t="str">
        <f>IF(NOT(ISBLANK($K71)),INDEX(Sessions!$B$3:$E$102,MATCH($K71,Sessions!$B$3:$B$102,0),3),"")</f>
        <v/>
      </c>
      <c r="N71" s="146" t="str">
        <f>IF(NOT(ISBLANK($K71)),INDEX(Sessions!$B$3:$F$102,MATCH($K71,Sessions!$B$3:$B$102,0),4),"")</f>
        <v/>
      </c>
      <c r="O71" s="147" t="str">
        <f>IF(NOT(ISBLANK($K71)),INDEX(Sessions!$B$3:$F$102,MATCH($K71,Sessions!$B$3:$B$102,0),5),"")</f>
        <v/>
      </c>
      <c r="P71" s="169"/>
      <c r="Q71" s="170"/>
      <c r="R71" s="147" t="str">
        <f t="shared" si="1"/>
        <v/>
      </c>
      <c r="S71" s="147" t="str" cm="1">
        <f t="array" ref="S71">IF(AND($P71&lt;$Q71,$P71&gt;0),_xlfn.IFS($O71 ="Q1",($P71+1), $O71 ="Q2", (71 +$P71), $O71 = "Q3", (142+$P71), $O71 = "Q4", (212 + $P71)), "")</f>
        <v/>
      </c>
      <c r="T71" s="223"/>
      <c r="U71" s="172"/>
      <c r="W71" s="521"/>
      <c r="X71" s="90"/>
    </row>
    <row r="72" spans="1:24" ht="39.75" customHeight="1" x14ac:dyDescent="0.15">
      <c r="A72" s="98"/>
      <c r="B72" s="271"/>
      <c r="C72" s="94"/>
      <c r="D72" s="164"/>
      <c r="E72" s="204" t="str" cm="1">
        <f t="array" ref="E72">IFERROR(_xlfn.IFS($F72="Start - 1", (_xlfn.XLOOKUP("End - 1", $F72:$F1076,$D72:$D1076)) - (_xlfn.XLOOKUP("Start - 1", $F72:$F1076, $D72:$D1076)), $F72="Start - 2", (_xlfn.XLOOKUP("End - 2", $F72:$F1076, $D72:$D1076)) - (_xlfn.XLOOKUP("Start - 2", $F72:$F1076, $D72:$D1076)), $F72="Start - 3", (_xlfn.XLOOKUP("End - 3", $F72:F1076, $D72:$D1076)) - (_xlfn.XLOOKUP("Start - 3", $F72:F1076, $D72:$D1076))), "")</f>
        <v/>
      </c>
      <c r="F72" s="164"/>
      <c r="G72" s="181"/>
      <c r="H72" s="181"/>
      <c r="I72" s="420"/>
      <c r="J72" s="115"/>
      <c r="K72" s="111"/>
      <c r="L72" s="145" t="str">
        <f>IF(NOT(ISBLANK($K72)),INDEX(Sessions!$B$3:$F$102,MATCH($K72,Sessions!$B$3:$B$102,0),2),"")</f>
        <v/>
      </c>
      <c r="M72" s="145" t="str">
        <f>IF(NOT(ISBLANK($K72)),INDEX(Sessions!$B$3:$E$102,MATCH($K72,Sessions!$B$3:$B$102,0),3),"")</f>
        <v/>
      </c>
      <c r="N72" s="146" t="str">
        <f>IF(NOT(ISBLANK($K72)),INDEX(Sessions!$B$3:$F$102,MATCH($K72,Sessions!$B$3:$B$102,0),4),"")</f>
        <v/>
      </c>
      <c r="O72" s="147" t="str">
        <f>IF(NOT(ISBLANK($K72)),INDEX(Sessions!$B$3:$F$102,MATCH($K72,Sessions!$B$3:$B$102,0),5),"")</f>
        <v/>
      </c>
      <c r="P72" s="169"/>
      <c r="Q72" s="170"/>
      <c r="R72" s="147" t="str">
        <f t="shared" si="1"/>
        <v/>
      </c>
      <c r="S72" s="147" t="str" cm="1">
        <f t="array" ref="S72">IF(AND($P72&lt;$Q72,$P72&gt;0),_xlfn.IFS($O72 ="Q1",($P72+1), $O72 ="Q2", (71 +$P72), $O72 = "Q3", (142+$P72), $O72 = "Q4", (212 + $P72)), "")</f>
        <v/>
      </c>
      <c r="T72" s="223"/>
      <c r="U72" s="172"/>
      <c r="W72" s="521"/>
      <c r="X72" s="90"/>
    </row>
    <row r="73" spans="1:24" ht="39.75" customHeight="1" x14ac:dyDescent="0.15">
      <c r="A73" s="98"/>
      <c r="B73" s="271"/>
      <c r="C73" s="94"/>
      <c r="D73" s="164"/>
      <c r="E73" s="204" t="str" cm="1">
        <f t="array" ref="E73">IFERROR(_xlfn.IFS($F73="Start - 1", (_xlfn.XLOOKUP("End - 1", $F73:$F1077,$D73:$D1077)) - (_xlfn.XLOOKUP("Start - 1", $F73:$F1077, $D73:$D1077)), $F73="Start - 2", (_xlfn.XLOOKUP("End - 2", $F73:$F1077, $D73:$D1077)) - (_xlfn.XLOOKUP("Start - 2", $F73:$F1077, $D73:$D1077)), $F73="Start - 3", (_xlfn.XLOOKUP("End - 3", $F73:F1077, $D73:$D1077)) - (_xlfn.XLOOKUP("Start - 3", $F73:F1077, $D73:$D1077))), "")</f>
        <v/>
      </c>
      <c r="F73" s="259"/>
      <c r="G73" s="181"/>
      <c r="H73" s="181"/>
      <c r="I73" s="420"/>
      <c r="J73" s="115"/>
      <c r="K73" s="111"/>
      <c r="L73" s="145" t="str">
        <f>IF(NOT(ISBLANK($K73)),INDEX(Sessions!$B$3:$F$102,MATCH($K73,Sessions!$B$3:$B$102,0),2),"")</f>
        <v/>
      </c>
      <c r="M73" s="145" t="str">
        <f>IF(NOT(ISBLANK($K73)),INDEX(Sessions!$B$3:$E$102,MATCH($K73,Sessions!$B$3:$B$102,0),3),"")</f>
        <v/>
      </c>
      <c r="N73" s="146" t="str">
        <f>IF(NOT(ISBLANK($K73)),INDEX(Sessions!$B$3:$F$102,MATCH($K73,Sessions!$B$3:$B$102,0),4),"")</f>
        <v/>
      </c>
      <c r="O73" s="147" t="str">
        <f>IF(NOT(ISBLANK($K73)),INDEX(Sessions!$B$3:$F$102,MATCH($K73,Sessions!$B$3:$B$102,0),5),"")</f>
        <v/>
      </c>
      <c r="P73" s="169"/>
      <c r="Q73" s="170"/>
      <c r="R73" s="147" t="str">
        <f t="shared" si="1"/>
        <v/>
      </c>
      <c r="S73" s="147" t="str" cm="1">
        <f t="array" ref="S73">IF(AND($P73&lt;$Q73,$P73&gt;0),_xlfn.IFS($O73 ="Q1",($P73+1), $O73 ="Q2", (71 +$P73), $O73 = "Q3", (142+$P73), $O73 = "Q4", (212 + $P73)), "")</f>
        <v/>
      </c>
      <c r="T73" s="223"/>
      <c r="U73" s="172"/>
      <c r="W73" s="521"/>
      <c r="X73" s="90"/>
    </row>
    <row r="74" spans="1:24" ht="39.75" customHeight="1" x14ac:dyDescent="0.15">
      <c r="A74" s="98"/>
      <c r="B74" s="271"/>
      <c r="C74" s="94"/>
      <c r="D74" s="164"/>
      <c r="E74" s="204" t="str" cm="1">
        <f t="array" ref="E74">IFERROR(_xlfn.IFS($F74="Start - 1", (_xlfn.XLOOKUP("End - 1", $F74:$F1078,$D74:$D1078)) - (_xlfn.XLOOKUP("Start - 1", $F74:$F1078, $D74:$D1078)), $F74="Start - 2", (_xlfn.XLOOKUP("End - 2", $F74:$F1078, $D74:$D1078)) - (_xlfn.XLOOKUP("Start - 2", $F74:$F1078, $D74:$D1078)), $F74="Start - 3", (_xlfn.XLOOKUP("End - 3", $F74:F1078, $D74:$D1078)) - (_xlfn.XLOOKUP("Start - 3", $F74:F1078, $D74:$D1078))), "")</f>
        <v/>
      </c>
      <c r="F74" s="86"/>
      <c r="G74" s="181"/>
      <c r="H74" s="181"/>
      <c r="I74" s="420"/>
      <c r="J74" s="115"/>
      <c r="K74" s="111"/>
      <c r="L74" s="145" t="str">
        <f>IF(NOT(ISBLANK($K74)),INDEX(Sessions!$B$3:$F$102,MATCH($K74,Sessions!$B$3:$B$102,0),2),"")</f>
        <v/>
      </c>
      <c r="M74" s="145" t="str">
        <f>IF(NOT(ISBLANK($K74)),INDEX(Sessions!$B$3:$E$102,MATCH($K74,Sessions!$B$3:$B$102,0),3),"")</f>
        <v/>
      </c>
      <c r="N74" s="146" t="str">
        <f>IF(NOT(ISBLANK($K74)),INDEX(Sessions!$B$3:$F$102,MATCH($K74,Sessions!$B$3:$B$102,0),4),"")</f>
        <v/>
      </c>
      <c r="O74" s="147" t="str">
        <f>IF(NOT(ISBLANK($K74)),INDEX(Sessions!$B$3:$F$102,MATCH($K74,Sessions!$B$3:$B$102,0),5),"")</f>
        <v/>
      </c>
      <c r="P74" s="169"/>
      <c r="Q74" s="170"/>
      <c r="R74" s="147" t="str">
        <f t="shared" si="1"/>
        <v/>
      </c>
      <c r="S74" s="147" t="str" cm="1">
        <f t="array" ref="S74">IF(AND($P74&lt;$Q74,$P74&gt;0),_xlfn.IFS($O74 ="Q1",($P74+1), $O74 ="Q2", (71 +$P74), $O74 = "Q3", (142+$P74), $O74 = "Q4", (212 + $P74)), "")</f>
        <v/>
      </c>
      <c r="T74" s="223"/>
      <c r="U74" s="172"/>
      <c r="W74" s="522"/>
      <c r="X74" s="90"/>
    </row>
    <row r="75" spans="1:24" s="258" customFormat="1" ht="39.75" customHeight="1" x14ac:dyDescent="0.15">
      <c r="A75" s="248"/>
      <c r="B75" s="271"/>
      <c r="C75" s="249"/>
      <c r="D75" s="240"/>
      <c r="E75" s="204" t="str" cm="1">
        <f t="array" ref="E75">IFERROR(_xlfn.IFS($F75="Start - 1", (_xlfn.XLOOKUP("End - 1", $F75:$F1079,$D75:$D1079)) - (_xlfn.XLOOKUP("Start - 1", $F75:$F1079, $D75:$D1079)), $F75="Start - 2", (_xlfn.XLOOKUP("End - 2", $F75:$F1079, $D75:$D1079)) - (_xlfn.XLOOKUP("Start - 2", $F75:$F1079, $D75:$D1079)), $F75="Start - 3", (_xlfn.XLOOKUP("End - 3", $F75:F1079, $D75:$D1079)) - (_xlfn.XLOOKUP("Start - 3", $F75:F1079, $D75:$D1079))), "")</f>
        <v/>
      </c>
      <c r="F75" s="250"/>
      <c r="G75" s="251"/>
      <c r="H75" s="251"/>
      <c r="I75" s="420"/>
      <c r="J75" s="252"/>
      <c r="K75" s="253"/>
      <c r="L75" s="145" t="str">
        <f>IF(NOT(ISBLANK($K75)),INDEX(Sessions!$B$3:$F$102,MATCH($K75,Sessions!$B$3:$B$102,0),2),"")</f>
        <v/>
      </c>
      <c r="M75" s="145" t="str">
        <f>IF(NOT(ISBLANK($K75)),INDEX(Sessions!$B$3:$E$102,MATCH($K75,Sessions!$B$3:$B$102,0),3),"")</f>
        <v/>
      </c>
      <c r="N75" s="146" t="str">
        <f>IF(NOT(ISBLANK($K75)),INDEX(Sessions!$B$3:$F$102,MATCH($K75,Sessions!$B$3:$B$102,0),4),"")</f>
        <v/>
      </c>
      <c r="O75" s="147" t="str">
        <f>IF(NOT(ISBLANK($K75)),INDEX(Sessions!$B$3:$F$102,MATCH($K75,Sessions!$B$3:$B$102,0),5),"")</f>
        <v/>
      </c>
      <c r="P75" s="254"/>
      <c r="Q75" s="255"/>
      <c r="R75" s="147" t="str">
        <f t="shared" si="1"/>
        <v/>
      </c>
      <c r="S75" s="147" t="str" cm="1">
        <f t="array" ref="S75">IF(AND($P75&lt;$Q75,$P75&gt;0),_xlfn.IFS($O75 ="Q1",($P75+1), $O75 ="Q2", (71 +$P75), $O75 = "Q3", (142+$P75), $O75 = "Q4", (212 + $P75)), "")</f>
        <v/>
      </c>
      <c r="T75" s="223"/>
      <c r="U75" s="224"/>
      <c r="V75" s="256"/>
      <c r="W75" s="527"/>
      <c r="X75" s="257"/>
    </row>
    <row r="76" spans="1:24" s="338" customFormat="1" ht="39.75" customHeight="1" x14ac:dyDescent="0.15">
      <c r="A76" s="323"/>
      <c r="B76" s="324"/>
      <c r="C76" s="325"/>
      <c r="D76" s="326"/>
      <c r="E76" s="204" t="str" cm="1">
        <f t="array" ref="E76">IFERROR(_xlfn.IFS($F76="Start - 1", (_xlfn.XLOOKUP("End - 1", $F76:$F1080,$D76:$D1080)) - (_xlfn.XLOOKUP("Start - 1", $F76:$F1080, $D76:$D1080)), $F76="Start - 2", (_xlfn.XLOOKUP("End - 2", $F76:$F1080, $D76:$D1080)) - (_xlfn.XLOOKUP("Start - 2", $F76:$F1080, $D76:$D1080)), $F76="Start - 3", (_xlfn.XLOOKUP("End - 3", $F76:F1080, $D76:$D1080)) - (_xlfn.XLOOKUP("Start - 3", $F76:F1080, $D76:$D1080))), "")</f>
        <v/>
      </c>
      <c r="F76" s="327"/>
      <c r="G76" s="329"/>
      <c r="H76" s="329"/>
      <c r="I76" s="419"/>
      <c r="J76" s="330"/>
      <c r="K76" s="331"/>
      <c r="L76" s="145" t="str">
        <f>IF(NOT(ISBLANK($K76)),INDEX(Sessions!$B$3:$F$102,MATCH($K76,Sessions!$B$3:$B$102,0),2),"")</f>
        <v/>
      </c>
      <c r="M76" s="145" t="str">
        <f>IF(NOT(ISBLANK($K76)),INDEX(Sessions!$B$3:$E$102,MATCH($K76,Sessions!$B$3:$B$102,0),3),"")</f>
        <v/>
      </c>
      <c r="N76" s="146" t="str">
        <f>IF(NOT(ISBLANK($K76)),INDEX(Sessions!$B$3:$F$102,MATCH($K76,Sessions!$B$3:$B$102,0),4),"")</f>
        <v/>
      </c>
      <c r="O76" s="147" t="str">
        <f>IF(NOT(ISBLANK($K76)),INDEX(Sessions!$B$3:$F$102,MATCH($K76,Sessions!$B$3:$B$102,0),5),"")</f>
        <v/>
      </c>
      <c r="P76" s="339"/>
      <c r="Q76" s="360"/>
      <c r="R76" s="147" t="str">
        <f t="shared" si="1"/>
        <v/>
      </c>
      <c r="S76" s="147" t="str" cm="1">
        <f t="array" ref="S76">IF(AND($P76&lt;$Q76,$P76&gt;0),_xlfn.IFS($O76 ="Q1",($P76+1), $O76 ="Q2", (71 +$P76), $O76 = "Q3", (142+$P76), $O76 = "Q4", (212 + $P76)), "")</f>
        <v/>
      </c>
      <c r="T76" s="334"/>
      <c r="V76" s="336"/>
      <c r="W76" s="528"/>
      <c r="X76" s="337"/>
    </row>
    <row r="77" spans="1:24" s="77" customFormat="1" ht="39.75" customHeight="1" x14ac:dyDescent="0.15">
      <c r="A77" s="246"/>
      <c r="B77" s="271"/>
      <c r="C77" s="192"/>
      <c r="D77" s="179"/>
      <c r="E77" s="204" t="str" cm="1">
        <f t="array" ref="E77">IFERROR(_xlfn.IFS($F77="Start - 1", (_xlfn.XLOOKUP("End - 1", $F77:$F1081,$D77:$D1081)) - (_xlfn.XLOOKUP("Start - 1", $F77:$F1081, $D77:$D1081)), $F77="Start - 2", (_xlfn.XLOOKUP("End - 2", $F77:$F1081, $D77:$D1081)) - (_xlfn.XLOOKUP("Start - 2", $F77:$F1081, $D77:$D1081)), $F77="Start - 3", (_xlfn.XLOOKUP("End - 3", $F77:F1081, $D77:$D1081)) - (_xlfn.XLOOKUP("Start - 3", $F77:F1081, $D77:$D1081))), "")</f>
        <v/>
      </c>
      <c r="F77" s="247"/>
      <c r="G77" s="181"/>
      <c r="H77" s="181"/>
      <c r="I77" s="420"/>
      <c r="J77" s="131"/>
      <c r="K77" s="132"/>
      <c r="L77" s="145" t="str">
        <f>IF(NOT(ISBLANK($K77)),INDEX(Sessions!$B$3:$F$102,MATCH($K77,Sessions!$B$3:$B$102,0),2),"")</f>
        <v/>
      </c>
      <c r="M77" s="145" t="str">
        <f>IF(NOT(ISBLANK($K77)),INDEX(Sessions!$B$3:$E$102,MATCH($K77,Sessions!$B$3:$B$102,0),3),"")</f>
        <v/>
      </c>
      <c r="N77" s="146" t="str">
        <f>IF(NOT(ISBLANK($K77)),INDEX(Sessions!$B$3:$F$102,MATCH($K77,Sessions!$B$3:$B$102,0),4),"")</f>
        <v/>
      </c>
      <c r="O77" s="147" t="str">
        <f>IF(NOT(ISBLANK($K77)),INDEX(Sessions!$B$3:$F$102,MATCH($K77,Sessions!$B$3:$B$102,0),5),"")</f>
        <v/>
      </c>
      <c r="P77" s="184"/>
      <c r="Q77" s="185"/>
      <c r="R77" s="147" t="str">
        <f t="shared" si="1"/>
        <v/>
      </c>
      <c r="S77" s="147" t="str" cm="1">
        <f t="array" ref="S77">IF(AND($P77&lt;$Q77,$P77&gt;0),_xlfn.IFS($O77 ="Q1",($P77+1), $O77 ="Q2", (71 +$P77), $O77 = "Q3", (142+$P77), $O77 = "Q4", (212 + $P77)), "")</f>
        <v/>
      </c>
      <c r="T77" s="210"/>
      <c r="U77" s="214"/>
      <c r="V77" s="136"/>
      <c r="W77" s="520"/>
      <c r="X77" s="137"/>
    </row>
    <row r="78" spans="1:24" ht="39.75" customHeight="1" x14ac:dyDescent="0.15">
      <c r="A78" s="98"/>
      <c r="B78" s="235"/>
      <c r="C78" s="83"/>
      <c r="D78" s="164"/>
      <c r="E78" s="204" t="str" cm="1">
        <f t="array" ref="E78">IFERROR(_xlfn.IFS($F78="Start - 1", (_xlfn.XLOOKUP("End - 1", $F78:$F1082,$D78:$D1082)) - (_xlfn.XLOOKUP("Start - 1", $F78:$F1082, $D78:$D1082)), $F78="Start - 2", (_xlfn.XLOOKUP("End - 2", $F78:$F1082, $D78:$D1082)) - (_xlfn.XLOOKUP("Start - 2", $F78:$F1082, $D78:$D1082)), $F78="Start - 3", (_xlfn.XLOOKUP("End - 3", $F78:F1082, $D78:$D1082)) - (_xlfn.XLOOKUP("Start - 3", $F78:F1082, $D78:$D1082))), "")</f>
        <v/>
      </c>
      <c r="F78" s="122"/>
      <c r="G78" s="181"/>
      <c r="H78" s="181"/>
      <c r="I78" s="420"/>
      <c r="J78" s="115"/>
      <c r="K78" s="112"/>
      <c r="L78" s="145" t="str">
        <f>IF(NOT(ISBLANK($K78)),INDEX(Sessions!$B$3:$F$102,MATCH($K78,Sessions!$B$3:$B$102,0),2),"")</f>
        <v/>
      </c>
      <c r="M78" s="145" t="str">
        <f>IF(NOT(ISBLANK($K78)),INDEX(Sessions!$B$3:$E$102,MATCH($K78,Sessions!$B$3:$B$102,0),3),"")</f>
        <v/>
      </c>
      <c r="N78" s="146" t="str">
        <f>IF(NOT(ISBLANK($K78)),INDEX(Sessions!$B$3:$F$102,MATCH($K78,Sessions!$B$3:$B$102,0),4),"")</f>
        <v/>
      </c>
      <c r="O78" s="147" t="str">
        <f>IF(NOT(ISBLANK($K78)),INDEX(Sessions!$B$3:$F$102,MATCH($K78,Sessions!$B$3:$B$102,0),5),"")</f>
        <v/>
      </c>
      <c r="P78" s="169"/>
      <c r="Q78" s="170"/>
      <c r="R78" s="147" t="str">
        <f t="shared" si="1"/>
        <v/>
      </c>
      <c r="S78" s="147" t="str" cm="1">
        <f t="array" ref="S78">IF(AND($P78&lt;$Q78,$P78&gt;0),_xlfn.IFS($O78 ="Q1",($P78+1), $O78 ="Q2", (71 +$P78), $O78 = "Q3", (142+$P78), $O78 = "Q4", (212 + $P78)), "")</f>
        <v/>
      </c>
      <c r="T78" s="210"/>
      <c r="U78" s="126"/>
      <c r="W78" s="529"/>
      <c r="X78" s="90"/>
    </row>
    <row r="79" spans="1:24" ht="39.75" customHeight="1" x14ac:dyDescent="0.15">
      <c r="A79" s="98"/>
      <c r="B79" s="235"/>
      <c r="C79" s="94"/>
      <c r="D79" s="164"/>
      <c r="E79" s="204" t="str" cm="1">
        <f t="array" ref="E79">IFERROR(_xlfn.IFS($F79="Start - 1", (_xlfn.XLOOKUP("End - 1", $F79:$F1083,$D79:$D1083)) - (_xlfn.XLOOKUP("Start - 1", $F79:$F1083, $D79:$D1083)), $F79="Start - 2", (_xlfn.XLOOKUP("End - 2", $F79:$F1083, $D79:$D1083)) - (_xlfn.XLOOKUP("Start - 2", $F79:$F1083, $D79:$D1083)), $F79="Start - 3", (_xlfn.XLOOKUP("End - 3", $F79:F1083, $D79:$D1083)) - (_xlfn.XLOOKUP("Start - 3", $F79:F1083, $D79:$D1083))), "")</f>
        <v/>
      </c>
      <c r="F79" s="247"/>
      <c r="G79" s="181"/>
      <c r="H79" s="181"/>
      <c r="I79" s="420"/>
      <c r="J79" s="115"/>
      <c r="K79" s="111"/>
      <c r="L79" s="145" t="str">
        <f>IF(NOT(ISBLANK($K79)),INDEX(Sessions!$B$3:$F$102,MATCH($K79,Sessions!$B$3:$B$102,0),2),"")</f>
        <v/>
      </c>
      <c r="M79" s="145" t="str">
        <f>IF(NOT(ISBLANK($K79)),INDEX(Sessions!$B$3:$E$102,MATCH($K79,Sessions!$B$3:$B$102,0),3),"")</f>
        <v/>
      </c>
      <c r="N79" s="146" t="str">
        <f>IF(NOT(ISBLANK($K79)),INDEX(Sessions!$B$3:$F$102,MATCH($K79,Sessions!$B$3:$B$102,0),4),"")</f>
        <v/>
      </c>
      <c r="O79" s="147" t="str">
        <f>IF(NOT(ISBLANK($K79)),INDEX(Sessions!$B$3:$F$102,MATCH($K79,Sessions!$B$3:$B$102,0),5),"")</f>
        <v/>
      </c>
      <c r="P79" s="169"/>
      <c r="Q79" s="170"/>
      <c r="R79" s="147" t="str">
        <f t="shared" si="1"/>
        <v/>
      </c>
      <c r="S79" s="147" t="str" cm="1">
        <f t="array" ref="S79">IF(AND($P79&lt;$Q79,$P79&gt;0),_xlfn.IFS($O79 ="Q1",($P79+1), $O79 ="Q2", (71 +$P79), $O79 = "Q3", (142+$P79), $O79 = "Q4", (212 + $P79)), "")</f>
        <v/>
      </c>
      <c r="T79" s="315"/>
      <c r="U79"/>
      <c r="W79" s="522"/>
      <c r="X79" s="90"/>
    </row>
    <row r="80" spans="1:24" s="338" customFormat="1" ht="39.75" customHeight="1" x14ac:dyDescent="0.15">
      <c r="A80" s="361"/>
      <c r="B80" s="324"/>
      <c r="C80" s="325"/>
      <c r="D80" s="326"/>
      <c r="E80" s="204" t="str" cm="1">
        <f t="array" ref="E80">IFERROR(_xlfn.IFS($F80="Start - 1", (_xlfn.XLOOKUP("End - 1", $F80:$F1084,$D80:$D1084)) - (_xlfn.XLOOKUP("Start - 1", $F80:$F1084, $D80:$D1084)), $F80="Start - 2", (_xlfn.XLOOKUP("End - 2", $F80:$F1084, $D80:$D1084)) - (_xlfn.XLOOKUP("Start - 2", $F80:$F1084, $D80:$D1084)), $F80="Start - 3", (_xlfn.XLOOKUP("End - 3", $F80:F1084, $D80:$D1084)) - (_xlfn.XLOOKUP("Start - 3", $F80:F1084, $D80:$D1084))), "")</f>
        <v/>
      </c>
      <c r="F80" s="327"/>
      <c r="G80" s="329"/>
      <c r="H80" s="329"/>
      <c r="I80" s="419"/>
      <c r="J80" s="330"/>
      <c r="K80" s="331"/>
      <c r="L80" s="145" t="str">
        <f>IF(NOT(ISBLANK($K80)),INDEX(Sessions!$B$3:$F$102,MATCH($K80,Sessions!$B$3:$B$102,0),2),"")</f>
        <v/>
      </c>
      <c r="M80" s="145" t="str">
        <f>IF(NOT(ISBLANK($K80)),INDEX(Sessions!$B$3:$E$102,MATCH($K80,Sessions!$B$3:$B$102,0),3),"")</f>
        <v/>
      </c>
      <c r="N80" s="146" t="str">
        <f>IF(NOT(ISBLANK($K80)),INDEX(Sessions!$B$3:$F$102,MATCH($K80,Sessions!$B$3:$B$102,0),4),"")</f>
        <v/>
      </c>
      <c r="O80" s="147" t="str">
        <f>IF(NOT(ISBLANK($K80)),INDEX(Sessions!$B$3:$F$102,MATCH($K80,Sessions!$B$3:$B$102,0),5),"")</f>
        <v/>
      </c>
      <c r="P80" s="339"/>
      <c r="Q80" s="360"/>
      <c r="R80" s="147" t="str">
        <f t="shared" si="1"/>
        <v/>
      </c>
      <c r="S80" s="147" t="str" cm="1">
        <f t="array" ref="S80">IF(AND($P80&lt;$Q80,$P80&gt;0),_xlfn.IFS($O80 ="Q1",($P80+1), $O80 ="Q2", (71 +$P80), $O80 = "Q3", (142+$P80), $O80 = "Q4", (212 + $P80)), "")</f>
        <v/>
      </c>
      <c r="T80" s="334"/>
      <c r="U80" s="335"/>
      <c r="V80" s="336"/>
      <c r="W80" s="528"/>
      <c r="X80" s="337"/>
    </row>
    <row r="81" spans="1:24" s="77" customFormat="1" ht="39.75" customHeight="1" x14ac:dyDescent="0.15">
      <c r="A81" s="246"/>
      <c r="B81" s="271"/>
      <c r="C81" s="192"/>
      <c r="D81" s="179"/>
      <c r="E81" s="204" t="str" cm="1">
        <f t="array" ref="E81">IFERROR(_xlfn.IFS($F81="Start - 1", (_xlfn.XLOOKUP("End - 1", $F81:$F1085,$D81:$D1085)) - (_xlfn.XLOOKUP("Start - 1", $F81:$F1085, $D81:$D1085)), $F81="Start - 2", (_xlfn.XLOOKUP("End - 2", $F81:$F1085, $D81:$D1085)) - (_xlfn.XLOOKUP("Start - 2", $F81:$F1085, $D81:$D1085)), $F81="Start - 3", (_xlfn.XLOOKUP("End - 3", $F81:F1085, $D81:$D1085)) - (_xlfn.XLOOKUP("Start - 3", $F81:F1085, $D81:$D1085))), "")</f>
        <v/>
      </c>
      <c r="F81" s="129"/>
      <c r="G81" s="181"/>
      <c r="H81" s="181"/>
      <c r="I81" s="420"/>
      <c r="J81" s="131"/>
      <c r="K81" s="141"/>
      <c r="L81" s="145" t="str">
        <f>IF(NOT(ISBLANK($K81)),INDEX(Sessions!$B$3:$F$102,MATCH($K81,Sessions!$B$3:$B$102,0),2),"")</f>
        <v/>
      </c>
      <c r="M81" s="145" t="str">
        <f>IF(NOT(ISBLANK($K81)),INDEX(Sessions!$B$3:$E$102,MATCH($K81,Sessions!$B$3:$B$102,0),3),"")</f>
        <v/>
      </c>
      <c r="N81" s="146" t="str">
        <f>IF(NOT(ISBLANK($K81)),INDEX(Sessions!$B$3:$F$102,MATCH($K81,Sessions!$B$3:$B$102,0),4),"")</f>
        <v/>
      </c>
      <c r="O81" s="147" t="str">
        <f>IF(NOT(ISBLANK($K81)),INDEX(Sessions!$B$3:$F$102,MATCH($K81,Sessions!$B$3:$B$102,0),5),"")</f>
        <v/>
      </c>
      <c r="P81" s="184"/>
      <c r="Q81" s="185"/>
      <c r="R81" s="147" t="str">
        <f t="shared" si="1"/>
        <v/>
      </c>
      <c r="S81" s="147" t="str" cm="1">
        <f t="array" ref="S81">IF(AND($P81&lt;$Q81,$P81&gt;0),_xlfn.IFS($O81 ="Q1",($P81+1), $O81 ="Q2", (71 +$P81), $O81 = "Q3", (142+$P81), $O81 = "Q4", (212 + $P81)), "")</f>
        <v/>
      </c>
      <c r="T81" s="210"/>
      <c r="U81" s="187"/>
      <c r="V81" s="136"/>
      <c r="W81" s="520"/>
      <c r="X81" s="137"/>
    </row>
    <row r="82" spans="1:24" ht="39.75" customHeight="1" x14ac:dyDescent="0.15">
      <c r="A82" s="98"/>
      <c r="B82" s="235"/>
      <c r="C82" s="83"/>
      <c r="D82" s="164"/>
      <c r="E82" s="204" t="str" cm="1">
        <f t="array" ref="E82">IFERROR(_xlfn.IFS($F82="Start - 1", (_xlfn.XLOOKUP("End - 1", $F82:$F1086,$D82:$D1086)) - (_xlfn.XLOOKUP("Start - 1", $F82:$F1086, $D82:$D1086)), $F82="Start - 2", (_xlfn.XLOOKUP("End - 2", $F82:$F1086, $D82:$D1086)) - (_xlfn.XLOOKUP("Start - 2", $F82:$F1086, $D82:$D1086)), $F82="Start - 3", (_xlfn.XLOOKUP("End - 3", $F82:F1086, $D82:$D1086)) - (_xlfn.XLOOKUP("Start - 3", $F82:F1086, $D82:$D1086))), "")</f>
        <v/>
      </c>
      <c r="F82" s="86"/>
      <c r="G82" s="181"/>
      <c r="H82" s="181"/>
      <c r="I82" s="420"/>
      <c r="J82" s="115"/>
      <c r="K82" s="112"/>
      <c r="L82" s="145" t="str">
        <f>IF(NOT(ISBLANK($K82)),INDEX(Sessions!$B$3:$F$102,MATCH($K82,Sessions!$B$3:$B$102,0),2),"")</f>
        <v/>
      </c>
      <c r="M82" s="145" t="str">
        <f>IF(NOT(ISBLANK($K82)),INDEX(Sessions!$B$3:$E$102,MATCH($K82,Sessions!$B$3:$B$102,0),3),"")</f>
        <v/>
      </c>
      <c r="N82" s="146" t="str">
        <f>IF(NOT(ISBLANK($K82)),INDEX(Sessions!$B$3:$F$102,MATCH($K82,Sessions!$B$3:$B$102,0),4),"")</f>
        <v/>
      </c>
      <c r="O82" s="147" t="str">
        <f>IF(NOT(ISBLANK($K82)),INDEX(Sessions!$B$3:$F$102,MATCH($K82,Sessions!$B$3:$B$102,0),5),"")</f>
        <v/>
      </c>
      <c r="P82" s="169"/>
      <c r="Q82" s="170"/>
      <c r="R82" s="147" t="str">
        <f t="shared" si="1"/>
        <v/>
      </c>
      <c r="S82" s="147" t="str" cm="1">
        <f t="array" ref="S82">IF(AND($P82&lt;$Q82,$P82&gt;0),_xlfn.IFS($O82 ="Q1",($P82+1), $O82 ="Q2", (71 +$P82), $O82 = "Q3", (142+$P82), $O82 = "Q4", (212 + $P82)), "")</f>
        <v/>
      </c>
      <c r="T82" s="223"/>
      <c r="U82" s="172"/>
      <c r="W82" s="529"/>
      <c r="X82" s="90"/>
    </row>
    <row r="83" spans="1:24" ht="39.75" customHeight="1" x14ac:dyDescent="0.15">
      <c r="A83" s="98"/>
      <c r="B83" s="235"/>
      <c r="C83" s="94"/>
      <c r="D83" s="164"/>
      <c r="E83" s="204" t="str" cm="1">
        <f t="array" ref="E83">IFERROR(_xlfn.IFS($F83="Start - 1", (_xlfn.XLOOKUP("End - 1", $F83:$F1087,$D83:$D1087)) - (_xlfn.XLOOKUP("Start - 1", $F83:$F1087, $D83:$D1087)), $F83="Start - 2", (_xlfn.XLOOKUP("End - 2", $F83:$F1087, $D83:$D1087)) - (_xlfn.XLOOKUP("Start - 2", $F83:$F1087, $D83:$D1087)), $F83="Start - 3", (_xlfn.XLOOKUP("End - 3", $F83:F1087, $D83:$D1087)) - (_xlfn.XLOOKUP("Start - 3", $F83:F1087, $D83:$D1087))), "")</f>
        <v/>
      </c>
      <c r="F83" s="86"/>
      <c r="G83" s="181"/>
      <c r="H83" s="181"/>
      <c r="I83" s="420"/>
      <c r="J83" s="115"/>
      <c r="K83" s="111"/>
      <c r="L83" s="145" t="str">
        <f>IF(NOT(ISBLANK($K83)),INDEX(Sessions!$B$3:$F$102,MATCH($K83,Sessions!$B$3:$B$102,0),2),"")</f>
        <v/>
      </c>
      <c r="M83" s="145" t="str">
        <f>IF(NOT(ISBLANK($K83)),INDEX(Sessions!$B$3:$E$102,MATCH($K83,Sessions!$B$3:$B$102,0),3),"")</f>
        <v/>
      </c>
      <c r="N83" s="146" t="str">
        <f>IF(NOT(ISBLANK($K83)),INDEX(Sessions!$B$3:$F$102,MATCH($K83,Sessions!$B$3:$B$102,0),4),"")</f>
        <v/>
      </c>
      <c r="O83" s="147" t="str">
        <f>IF(NOT(ISBLANK($K83)),INDEX(Sessions!$B$3:$F$102,MATCH($K83,Sessions!$B$3:$B$102,0),5),"")</f>
        <v/>
      </c>
      <c r="P83" s="169"/>
      <c r="Q83" s="170"/>
      <c r="R83" s="147" t="str">
        <f t="shared" si="1"/>
        <v/>
      </c>
      <c r="S83" s="147" t="str" cm="1">
        <f t="array" ref="S83">IF(AND($P83&lt;$Q83,$P83&gt;0),_xlfn.IFS($O83 ="Q1",($P83+1), $O83 ="Q2", (71 +$P83), $O83 = "Q3", (142+$P83), $O83 = "Q4", (212 + $P83)), "")</f>
        <v/>
      </c>
      <c r="T83" s="223"/>
      <c r="U83" s="172"/>
      <c r="W83" s="522"/>
      <c r="X83" s="90"/>
    </row>
    <row r="84" spans="1:24" ht="39.75" customHeight="1" x14ac:dyDescent="0.15">
      <c r="A84" s="98"/>
      <c r="B84" s="235"/>
      <c r="C84" s="83"/>
      <c r="D84" s="164"/>
      <c r="E84" s="204" t="str" cm="1">
        <f t="array" ref="E84">IFERROR(_xlfn.IFS($F84="Start - 1", (_xlfn.XLOOKUP("End - 1", $F84:$F1088,$D84:$D1088)) - (_xlfn.XLOOKUP("Start - 1", $F84:$F1088, $D84:$D1088)), $F84="Start - 2", (_xlfn.XLOOKUP("End - 2", $F84:$F1088, $D84:$D1088)) - (_xlfn.XLOOKUP("Start - 2", $F84:$F1088, $D84:$D1088)), $F84="Start - 3", (_xlfn.XLOOKUP("End - 3", $F84:F1088, $D84:$D1088)) - (_xlfn.XLOOKUP("Start - 3", $F84:F1088, $D84:$D1088))), "")</f>
        <v/>
      </c>
      <c r="F84" s="86"/>
      <c r="G84" s="181"/>
      <c r="H84" s="181"/>
      <c r="I84" s="420"/>
      <c r="J84" s="115"/>
      <c r="K84" s="112"/>
      <c r="L84" s="145" t="str">
        <f>IF(NOT(ISBLANK($K84)),INDEX(Sessions!$B$3:$F$102,MATCH($K84,Sessions!$B$3:$B$102,0),2),"")</f>
        <v/>
      </c>
      <c r="M84" s="145" t="str">
        <f>IF(NOT(ISBLANK($K84)),INDEX(Sessions!$B$3:$E$102,MATCH($K84,Sessions!$B$3:$B$102,0),3),"")</f>
        <v/>
      </c>
      <c r="N84" s="146" t="str">
        <f>IF(NOT(ISBLANK($K84)),INDEX(Sessions!$B$3:$F$102,MATCH($K84,Sessions!$B$3:$B$102,0),4),"")</f>
        <v/>
      </c>
      <c r="O84" s="147" t="str">
        <f>IF(NOT(ISBLANK($K84)),INDEX(Sessions!$B$3:$F$102,MATCH($K84,Sessions!$B$3:$B$102,0),5),"")</f>
        <v/>
      </c>
      <c r="P84" s="169"/>
      <c r="Q84" s="170"/>
      <c r="R84" s="147" t="str">
        <f t="shared" si="1"/>
        <v/>
      </c>
      <c r="S84" s="147" t="str" cm="1">
        <f t="array" ref="S84">IF(AND($P84&lt;$Q84,$P84&gt;0),_xlfn.IFS($O84 ="Q1",($P84+1), $O84 ="Q2", (71 +$P84), $O84 = "Q3", (142+$P84), $O84 = "Q4", (212 + $P84)), "")</f>
        <v/>
      </c>
      <c r="T84" s="223"/>
      <c r="U84" s="172"/>
      <c r="W84" s="529"/>
      <c r="X84" s="90"/>
    </row>
    <row r="85" spans="1:24" ht="39.75" customHeight="1" x14ac:dyDescent="0.15">
      <c r="A85" s="98"/>
      <c r="B85" s="235"/>
      <c r="C85" s="83"/>
      <c r="D85" s="164"/>
      <c r="E85" s="204" t="str" cm="1">
        <f t="array" ref="E85">IFERROR(_xlfn.IFS($F85="Start - 1", (_xlfn.XLOOKUP("End - 1", $F85:$F1089,$D85:$D1089)) - (_xlfn.XLOOKUP("Start - 1", $F85:$F1089, $D85:$D1089)), $F85="Start - 2", (_xlfn.XLOOKUP("End - 2", $F85:$F1089, $D85:$D1089)) - (_xlfn.XLOOKUP("Start - 2", $F85:$F1089, $D85:$D1089)), $F85="Start - 3", (_xlfn.XLOOKUP("End - 3", $F85:F1089, $D85:$D1089)) - (_xlfn.XLOOKUP("Start - 3", $F85:F1089, $D85:$D1089))), "")</f>
        <v/>
      </c>
      <c r="F85" s="86"/>
      <c r="G85" s="181"/>
      <c r="H85" s="181"/>
      <c r="I85" s="420"/>
      <c r="J85" s="115"/>
      <c r="K85" s="112"/>
      <c r="L85" s="145" t="str">
        <f>IF(NOT(ISBLANK($K85)),INDEX(Sessions!$B$3:$F$102,MATCH($K85,Sessions!$B$3:$B$102,0),2),"")</f>
        <v/>
      </c>
      <c r="M85" s="145" t="str">
        <f>IF(NOT(ISBLANK($K85)),INDEX(Sessions!$B$3:$E$102,MATCH($K85,Sessions!$B$3:$B$102,0),3),"")</f>
        <v/>
      </c>
      <c r="N85" s="146" t="str">
        <f>IF(NOT(ISBLANK($K85)),INDEX(Sessions!$B$3:$F$102,MATCH($K85,Sessions!$B$3:$B$102,0),4),"")</f>
        <v/>
      </c>
      <c r="O85" s="147" t="str">
        <f>IF(NOT(ISBLANK($K85)),INDEX(Sessions!$B$3:$F$102,MATCH($K85,Sessions!$B$3:$B$102,0),5),"")</f>
        <v/>
      </c>
      <c r="P85" s="169"/>
      <c r="Q85" s="170"/>
      <c r="R85" s="147" t="str">
        <f t="shared" si="1"/>
        <v/>
      </c>
      <c r="S85" s="147" t="str" cm="1">
        <f t="array" ref="S85">IF(AND($P85&lt;$Q85,$P85&gt;0),_xlfn.IFS($O85 ="Q1",($P85+1), $O85 ="Q2", (71 +$P85), $O85 = "Q3", (142+$P85), $O85 = "Q4", (212 + $P85)), "")</f>
        <v/>
      </c>
      <c r="T85" s="223"/>
      <c r="U85" s="172"/>
      <c r="W85" s="522"/>
      <c r="X85" s="90"/>
    </row>
    <row r="86" spans="1:24" s="338" customFormat="1" ht="39.75" customHeight="1" x14ac:dyDescent="0.15">
      <c r="A86" s="323"/>
      <c r="B86" s="324"/>
      <c r="C86" s="325"/>
      <c r="D86" s="326"/>
      <c r="E86" s="204" t="str" cm="1">
        <f t="array" ref="E86">IFERROR(_xlfn.IFS($F86="Start - 1", (_xlfn.XLOOKUP("End - 1", $F86:$F1090,$D86:$D1090)) - (_xlfn.XLOOKUP("Start - 1", $F86:$F1090, $D86:$D1090)), $F86="Start - 2", (_xlfn.XLOOKUP("End - 2", $F86:$F1090, $D86:$D1090)) - (_xlfn.XLOOKUP("Start - 2", $F86:$F1090, $D86:$D1090)), $F86="Start - 3", (_xlfn.XLOOKUP("End - 3", $F86:F1090, $D86:$D1090)) - (_xlfn.XLOOKUP("Start - 3", $F86:F1090, $D86:$D1090))), "")</f>
        <v/>
      </c>
      <c r="F86" s="327"/>
      <c r="G86" s="329"/>
      <c r="H86" s="329"/>
      <c r="I86" s="419"/>
      <c r="J86" s="330"/>
      <c r="K86" s="331"/>
      <c r="L86" s="145" t="str">
        <f>IF(NOT(ISBLANK($K86)),INDEX(Sessions!$B$3:$F$102,MATCH($K86,Sessions!$B$3:$B$102,0),2),"")</f>
        <v/>
      </c>
      <c r="M86" s="145" t="str">
        <f>IF(NOT(ISBLANK($K86)),INDEX(Sessions!$B$3:$E$102,MATCH($K86,Sessions!$B$3:$B$102,0),3),"")</f>
        <v/>
      </c>
      <c r="N86" s="146" t="str">
        <f>IF(NOT(ISBLANK($K86)),INDEX(Sessions!$B$3:$F$102,MATCH($K86,Sessions!$B$3:$B$102,0),4),"")</f>
        <v/>
      </c>
      <c r="O86" s="147" t="str">
        <f>IF(NOT(ISBLANK($K86)),INDEX(Sessions!$B$3:$F$102,MATCH($K86,Sessions!$B$3:$B$102,0),5),"")</f>
        <v/>
      </c>
      <c r="P86" s="339"/>
      <c r="Q86" s="360"/>
      <c r="R86" s="147" t="str">
        <f t="shared" si="1"/>
        <v/>
      </c>
      <c r="S86" s="147" t="str" cm="1">
        <f t="array" ref="S86">IF(AND($P86&lt;$Q86,$P86&gt;0),_xlfn.IFS($O86 ="Q1",($P86+1), $O86 ="Q2", (71 +$P86), $O86 = "Q3", (142+$P86), $O86 = "Q4", (212 + $P86)), "")</f>
        <v/>
      </c>
      <c r="T86" s="334"/>
      <c r="U86" s="335"/>
      <c r="V86" s="336"/>
      <c r="W86" s="528"/>
      <c r="X86" s="337"/>
    </row>
    <row r="87" spans="1:24" s="77" customFormat="1" ht="39.75" customHeight="1" x14ac:dyDescent="0.15">
      <c r="A87" s="246"/>
      <c r="B87" s="271"/>
      <c r="C87" s="192"/>
      <c r="D87" s="207"/>
      <c r="E87" s="204" t="str" cm="1">
        <f t="array" ref="E87">IFERROR(_xlfn.IFS($F87="Start - 1", (_xlfn.XLOOKUP("End - 1", $F87:$F1091,$D87:$D1091)) - (_xlfn.XLOOKUP("Start - 1", $F87:$F1091, $D87:$D1091)), $F87="Start - 2", (_xlfn.XLOOKUP("End - 2", $F87:$F1091, $D87:$D1091)) - (_xlfn.XLOOKUP("Start - 2", $F87:$F1091, $D87:$D1091)), $F87="Start - 3", (_xlfn.XLOOKUP("End - 3", $F87:F1091, $D87:$D1091)) - (_xlfn.XLOOKUP("Start - 3", $F87:F1091, $D87:$D1091))), "")</f>
        <v/>
      </c>
      <c r="F87" s="129"/>
      <c r="G87" s="181"/>
      <c r="H87" s="181"/>
      <c r="I87" s="420"/>
      <c r="J87" s="131"/>
      <c r="K87" s="141"/>
      <c r="L87" s="145" t="str">
        <f>IF(NOT(ISBLANK($K87)),INDEX(Sessions!$B$3:$F$102,MATCH($K87,Sessions!$B$3:$B$102,0),2),"")</f>
        <v/>
      </c>
      <c r="M87" s="145" t="str">
        <f>IF(NOT(ISBLANK($K87)),INDEX(Sessions!$B$3:$E$102,MATCH($K87,Sessions!$B$3:$B$102,0),3),"")</f>
        <v/>
      </c>
      <c r="N87" s="146" t="str">
        <f>IF(NOT(ISBLANK($K87)),INDEX(Sessions!$B$3:$F$102,MATCH($K87,Sessions!$B$3:$B$102,0),4),"")</f>
        <v/>
      </c>
      <c r="O87" s="147" t="str">
        <f>IF(NOT(ISBLANK($K87)),INDEX(Sessions!$B$3:$F$102,MATCH($K87,Sessions!$B$3:$B$102,0),5),"")</f>
        <v/>
      </c>
      <c r="P87" s="184"/>
      <c r="Q87" s="185"/>
      <c r="R87" s="147" t="str">
        <f t="shared" si="1"/>
        <v/>
      </c>
      <c r="S87" s="147" t="str" cm="1">
        <f t="array" ref="S87">IF(AND($P87&lt;$Q87,$P87&gt;0),_xlfn.IFS($O87 ="Q1",($P87+1), $O87 ="Q2", (71 +$P87), $O87 = "Q3", (142+$P87), $O87 = "Q4", (212 + $P87)), "")</f>
        <v/>
      </c>
      <c r="T87" s="210"/>
      <c r="U87" s="187"/>
      <c r="V87" s="136"/>
      <c r="W87" s="520"/>
      <c r="X87" s="137"/>
    </row>
    <row r="88" spans="1:24" ht="39.75" customHeight="1" x14ac:dyDescent="0.15">
      <c r="A88" s="98"/>
      <c r="B88" s="83"/>
      <c r="C88" s="94"/>
      <c r="D88" s="216"/>
      <c r="E88" s="204" t="str" cm="1">
        <f t="array" ref="E88">IFERROR(_xlfn.IFS($F88="Start - 1", (_xlfn.XLOOKUP("End - 1", $F88:$F1092,$D88:$D1092)) - (_xlfn.XLOOKUP("Start - 1", $F88:$F1092, $D88:$D1092)), $F88="Start - 2", (_xlfn.XLOOKUP("End - 2", $F88:$F1092, $D88:$D1092)) - (_xlfn.XLOOKUP("Start - 2", $F88:$F1092, $D88:$D1092)), $F88="Start - 3", (_xlfn.XLOOKUP("End - 3", $F88:F1092, $D88:$D1092)) - (_xlfn.XLOOKUP("Start - 3", $F88:F1092, $D88:$D1092))), "")</f>
        <v/>
      </c>
      <c r="F88" s="86"/>
      <c r="G88" s="181"/>
      <c r="H88" s="181"/>
      <c r="I88" s="420"/>
      <c r="J88" s="115"/>
      <c r="K88" s="111"/>
      <c r="L88" s="145" t="str">
        <f>IF(NOT(ISBLANK($K88)),INDEX(Sessions!$B$3:$F$102,MATCH($K88,Sessions!$B$3:$B$102,0),2),"")</f>
        <v/>
      </c>
      <c r="M88" s="145" t="str">
        <f>IF(NOT(ISBLANK($K88)),INDEX(Sessions!$B$3:$E$102,MATCH($K88,Sessions!$B$3:$B$102,0),3),"")</f>
        <v/>
      </c>
      <c r="N88" s="146" t="str">
        <f>IF(NOT(ISBLANK($K88)),INDEX(Sessions!$B$3:$F$102,MATCH($K88,Sessions!$B$3:$B$102,0),4),"")</f>
        <v/>
      </c>
      <c r="O88" s="147" t="str">
        <f>IF(NOT(ISBLANK($K88)),INDEX(Sessions!$B$3:$F$102,MATCH($K88,Sessions!$B$3:$B$102,0),5),"")</f>
        <v/>
      </c>
      <c r="P88" s="169"/>
      <c r="Q88" s="170"/>
      <c r="R88" s="147" t="str">
        <f t="shared" si="1"/>
        <v/>
      </c>
      <c r="S88" s="147" t="str" cm="1">
        <f t="array" ref="S88">IF(AND($P88&lt;$Q88,$P88&gt;0),_xlfn.IFS($O88 ="Q1",($P88+1), $O88 ="Q2", (71 +$P88), $O88 = "Q3", (142+$P88), $O88 = "Q4", (212 + $P88)), "")</f>
        <v/>
      </c>
      <c r="T88" s="223"/>
      <c r="U88" s="172"/>
      <c r="W88" s="521"/>
      <c r="X88" s="90"/>
    </row>
    <row r="89" spans="1:24" ht="39.75" customHeight="1" x14ac:dyDescent="0.15">
      <c r="A89" s="98"/>
      <c r="B89" s="83"/>
      <c r="C89" s="94"/>
      <c r="D89" s="260"/>
      <c r="E89" s="204" t="str" cm="1">
        <f t="array" ref="E89">IFERROR(_xlfn.IFS($F89="Start - 1", (_xlfn.XLOOKUP("End - 1", $F89:$F1093,$D89:$D1093)) - (_xlfn.XLOOKUP("Start - 1", $F89:$F1093, $D89:$D1093)), $F89="Start - 2", (_xlfn.XLOOKUP("End - 2", $F89:$F1093, $D89:$D1093)) - (_xlfn.XLOOKUP("Start - 2", $F89:$F1093, $D89:$D1093)), $F89="Start - 3", (_xlfn.XLOOKUP("End - 3", $F89:F1093, $D89:$D1093)) - (_xlfn.XLOOKUP("Start - 3", $F89:F1093, $D89:$D1093))), "")</f>
        <v/>
      </c>
      <c r="F89" s="129"/>
      <c r="G89" s="181"/>
      <c r="H89" s="181"/>
      <c r="I89" s="420"/>
      <c r="J89" s="115"/>
      <c r="K89" s="111"/>
      <c r="L89" s="145" t="str">
        <f>IF(NOT(ISBLANK($K89)),INDEX(Sessions!$B$3:$F$102,MATCH($K89,Sessions!$B$3:$B$102,0),2),"")</f>
        <v/>
      </c>
      <c r="M89" s="145" t="str">
        <f>IF(NOT(ISBLANK($K89)),INDEX(Sessions!$B$3:$E$102,MATCH($K89,Sessions!$B$3:$B$102,0),3),"")</f>
        <v/>
      </c>
      <c r="N89" s="146" t="str">
        <f>IF(NOT(ISBLANK($K89)),INDEX(Sessions!$B$3:$F$102,MATCH($K89,Sessions!$B$3:$B$102,0),4),"")</f>
        <v/>
      </c>
      <c r="O89" s="147" t="str">
        <f>IF(NOT(ISBLANK($K89)),INDEX(Sessions!$B$3:$F$102,MATCH($K89,Sessions!$B$3:$B$102,0),5),"")</f>
        <v/>
      </c>
      <c r="P89" s="169"/>
      <c r="Q89" s="170"/>
      <c r="R89" s="147" t="str">
        <f t="shared" si="1"/>
        <v/>
      </c>
      <c r="S89" s="147" t="str" cm="1">
        <f t="array" ref="S89">IF(AND($P89&lt;$Q89,$P89&gt;0),_xlfn.IFS($O89 ="Q1",($P89+1), $O89 ="Q2", (71 +$P89), $O89 = "Q3", (142+$P89), $O89 = "Q4", (212 + $P89)), "")</f>
        <v/>
      </c>
      <c r="T89" s="223"/>
      <c r="U89" s="172"/>
      <c r="W89" s="521"/>
      <c r="X89" s="90"/>
    </row>
    <row r="90" spans="1:24" ht="39.75" customHeight="1" x14ac:dyDescent="0.15">
      <c r="A90" s="98"/>
      <c r="B90" s="83"/>
      <c r="C90" s="83"/>
      <c r="D90" s="164"/>
      <c r="E90" s="204" t="str" cm="1">
        <f t="array" ref="E90">IFERROR(_xlfn.IFS($F90="Start - 1", (_xlfn.XLOOKUP("End - 1", $F90:$F1094,$D90:$D1094)) - (_xlfn.XLOOKUP("Start - 1", $F90:$F1094, $D90:$D1094)), $F90="Start - 2", (_xlfn.XLOOKUP("End - 2", $F90:$F1094, $D90:$D1094)) - (_xlfn.XLOOKUP("Start - 2", $F90:$F1094, $D90:$D1094)), $F90="Start - 3", (_xlfn.XLOOKUP("End - 3", $F90:F1094, $D90:$D1094)) - (_xlfn.XLOOKUP("Start - 3", $F90:F1094, $D90:$D1094))), "")</f>
        <v/>
      </c>
      <c r="F90" s="129"/>
      <c r="G90" s="181"/>
      <c r="H90" s="181"/>
      <c r="I90" s="420"/>
      <c r="J90" s="115"/>
      <c r="K90" s="112"/>
      <c r="L90" s="145" t="str">
        <f>IF(NOT(ISBLANK($K90)),INDEX(Sessions!$B$3:$F$102,MATCH($K90,Sessions!$B$3:$B$102,0),2),"")</f>
        <v/>
      </c>
      <c r="M90" s="145" t="str">
        <f>IF(NOT(ISBLANK($K90)),INDEX(Sessions!$B$3:$E$102,MATCH($K90,Sessions!$B$3:$B$102,0),3),"")</f>
        <v/>
      </c>
      <c r="N90" s="146" t="str">
        <f>IF(NOT(ISBLANK($K90)),INDEX(Sessions!$B$3:$F$102,MATCH($K90,Sessions!$B$3:$B$102,0),4),"")</f>
        <v/>
      </c>
      <c r="O90" s="147" t="str">
        <f>IF(NOT(ISBLANK($K90)),INDEX(Sessions!$B$3:$F$102,MATCH($K90,Sessions!$B$3:$B$102,0),5),"")</f>
        <v/>
      </c>
      <c r="P90" s="169"/>
      <c r="Q90" s="170"/>
      <c r="R90" s="147" t="str">
        <f t="shared" si="1"/>
        <v/>
      </c>
      <c r="S90" s="147" t="str" cm="1">
        <f t="array" ref="S90">IF(AND($P90&lt;$Q90,$P90&gt;0),_xlfn.IFS($O90 ="Q1",($P90+1), $O90 ="Q2", (71 +$P90), $O90 = "Q3", (142+$P90), $O90 = "Q4", (212 + $P90)), "")</f>
        <v/>
      </c>
      <c r="T90" s="223"/>
      <c r="U90" s="172"/>
      <c r="W90" s="522"/>
      <c r="X90" s="90"/>
    </row>
    <row r="91" spans="1:24" s="338" customFormat="1" ht="39.75" customHeight="1" x14ac:dyDescent="0.15">
      <c r="A91" s="323"/>
      <c r="B91" s="324"/>
      <c r="C91" s="325"/>
      <c r="D91" s="326"/>
      <c r="E91" s="204" t="str" cm="1">
        <f t="array" ref="E91">IFERROR(_xlfn.IFS($F91="Start - 1", (_xlfn.XLOOKUP("End - 1", $F91:$F1095,$D91:$D1095)) - (_xlfn.XLOOKUP("Start - 1", $F91:$F1095, $D91:$D1095)), $F91="Start - 2", (_xlfn.XLOOKUP("End - 2", $F91:$F1095, $D91:$D1095)) - (_xlfn.XLOOKUP("Start - 2", $F91:$F1095, $D91:$D1095)), $F91="Start - 3", (_xlfn.XLOOKUP("End - 3", $F91:F1095, $D91:$D1095)) - (_xlfn.XLOOKUP("Start - 3", $F91:F1095, $D91:$D1095))), "")</f>
        <v/>
      </c>
      <c r="F91" s="327"/>
      <c r="G91" s="329"/>
      <c r="H91" s="329"/>
      <c r="I91" s="419"/>
      <c r="J91" s="330"/>
      <c r="K91" s="331"/>
      <c r="L91" s="145" t="str">
        <f>IF(NOT(ISBLANK($K91)),INDEX(Sessions!$B$3:$F$102,MATCH($K91,Sessions!$B$3:$B$102,0),2),"")</f>
        <v/>
      </c>
      <c r="M91" s="145" t="str">
        <f>IF(NOT(ISBLANK($K91)),INDEX(Sessions!$B$3:$E$102,MATCH($K91,Sessions!$B$3:$B$102,0),3),"")</f>
        <v/>
      </c>
      <c r="N91" s="146" t="str">
        <f>IF(NOT(ISBLANK($K91)),INDEX(Sessions!$B$3:$F$102,MATCH($K91,Sessions!$B$3:$B$102,0),4),"")</f>
        <v/>
      </c>
      <c r="O91" s="147" t="str">
        <f>IF(NOT(ISBLANK($K91)),INDEX(Sessions!$B$3:$F$102,MATCH($K91,Sessions!$B$3:$B$102,0),5),"")</f>
        <v/>
      </c>
      <c r="P91" s="339"/>
      <c r="Q91" s="360"/>
      <c r="R91" s="147" t="str">
        <f t="shared" si="1"/>
        <v/>
      </c>
      <c r="S91" s="147" t="str" cm="1">
        <f t="array" ref="S91">IF(AND($P91&lt;$Q91,$P91&gt;0),_xlfn.IFS($O91 ="Q1",($P91+1), $O91 ="Q2", (71 +$P91), $O91 = "Q3", (142+$P91), $O91 = "Q4", (212 + $P91)), "")</f>
        <v/>
      </c>
      <c r="T91" s="334"/>
      <c r="U91" s="335"/>
      <c r="V91" s="336"/>
      <c r="W91" s="519"/>
      <c r="X91" s="337"/>
    </row>
    <row r="92" spans="1:24" s="77" customFormat="1" ht="39.75" customHeight="1" x14ac:dyDescent="0.15">
      <c r="A92" s="246"/>
      <c r="B92" s="271"/>
      <c r="C92" s="192"/>
      <c r="D92" s="179"/>
      <c r="E92" s="204" t="str" cm="1">
        <f t="array" ref="E92">IFERROR(_xlfn.IFS($F92="Start - 1", (_xlfn.XLOOKUP("End - 1", $F92:$F1096,$D92:$D1096)) - (_xlfn.XLOOKUP("Start - 1", $F92:$F1096, $D92:$D1096)), $F92="Start - 2", (_xlfn.XLOOKUP("End - 2", $F92:$F1096, $D92:$D1096)) - (_xlfn.XLOOKUP("Start - 2", $F92:$F1096, $D92:$D1096)), $F92="Start - 3", (_xlfn.XLOOKUP("End - 3", $F92:F1096, $D92:$D1096)) - (_xlfn.XLOOKUP("Start - 3", $F92:F1096, $D92:$D1096))), "")</f>
        <v/>
      </c>
      <c r="F92" s="129"/>
      <c r="G92" s="181"/>
      <c r="H92" s="181"/>
      <c r="I92" s="420"/>
      <c r="J92" s="131"/>
      <c r="K92" s="141"/>
      <c r="L92" s="145" t="str">
        <f>IF(NOT(ISBLANK($K92)),INDEX(Sessions!$B$3:$F$102,MATCH($K92,Sessions!$B$3:$B$102,0),2),"")</f>
        <v/>
      </c>
      <c r="M92" s="145" t="str">
        <f>IF(NOT(ISBLANK($K92)),INDEX(Sessions!$B$3:$E$102,MATCH($K92,Sessions!$B$3:$B$102,0),3),"")</f>
        <v/>
      </c>
      <c r="N92" s="146" t="str">
        <f>IF(NOT(ISBLANK($K92)),INDEX(Sessions!$B$3:$F$102,MATCH($K92,Sessions!$B$3:$B$102,0),4),"")</f>
        <v/>
      </c>
      <c r="O92" s="147" t="str">
        <f>IF(NOT(ISBLANK($K92)),INDEX(Sessions!$B$3:$F$102,MATCH($K92,Sessions!$B$3:$B$102,0),5),"")</f>
        <v/>
      </c>
      <c r="P92" s="184"/>
      <c r="Q92" s="185"/>
      <c r="R92" s="147" t="str">
        <f t="shared" si="1"/>
        <v/>
      </c>
      <c r="S92" s="147" t="str" cm="1">
        <f t="array" ref="S92">IF(AND($P92&lt;$Q92,$P92&gt;0),_xlfn.IFS($O92 ="Q1",($P92+1), $O92 ="Q2", (71 +$P92), $O92 = "Q3", (142+$P92), $O92 = "Q4", (212 + $P92)), "")</f>
        <v/>
      </c>
      <c r="T92" s="210"/>
      <c r="U92" s="211"/>
      <c r="V92" s="136"/>
      <c r="W92" s="520"/>
      <c r="X92" s="137"/>
    </row>
    <row r="93" spans="1:24" ht="39.75" customHeight="1" x14ac:dyDescent="0.15">
      <c r="A93" s="83"/>
      <c r="B93" s="83"/>
      <c r="C93" s="83"/>
      <c r="D93" s="164"/>
      <c r="E93" s="204" t="str" cm="1">
        <f t="array" ref="E93">IFERROR(_xlfn.IFS($F93="Start - 1", (_xlfn.XLOOKUP("End - 1", $F93:$F1097,$D93:$D1097)) - (_xlfn.XLOOKUP("Start - 1", $F93:$F1097, $D93:$D1097)), $F93="Start - 2", (_xlfn.XLOOKUP("End - 2", $F93:$F1097, $D93:$D1097)) - (_xlfn.XLOOKUP("Start - 2", $F93:$F1097, $D93:$D1097)), $F93="Start - 3", (_xlfn.XLOOKUP("End - 3", $F93:F1097, $D93:$D1097)) - (_xlfn.XLOOKUP("Start - 3", $F93:F1097, $D93:$D1097))), "")</f>
        <v/>
      </c>
      <c r="F93" s="86"/>
      <c r="G93" s="181"/>
      <c r="H93" s="181"/>
      <c r="I93" s="420"/>
      <c r="J93" s="115"/>
      <c r="K93" s="112"/>
      <c r="L93" s="145" t="str">
        <f>IF(NOT(ISBLANK($K93)),INDEX(Sessions!$B$3:$F$102,MATCH($K93,Sessions!$B$3:$B$102,0),2),"")</f>
        <v/>
      </c>
      <c r="M93" s="145" t="str">
        <f>IF(NOT(ISBLANK($K93)),INDEX(Sessions!$B$3:$E$102,MATCH($K93,Sessions!$B$3:$B$102,0),3),"")</f>
        <v/>
      </c>
      <c r="N93" s="146" t="str">
        <f>IF(NOT(ISBLANK($K93)),INDEX(Sessions!$B$3:$F$102,MATCH($K93,Sessions!$B$3:$B$102,0),4),"")</f>
        <v/>
      </c>
      <c r="O93" s="147" t="str">
        <f>IF(NOT(ISBLANK($K93)),INDEX(Sessions!$B$3:$F$102,MATCH($K93,Sessions!$B$3:$B$102,0),5),"")</f>
        <v/>
      </c>
      <c r="P93" s="169"/>
      <c r="Q93" s="170"/>
      <c r="R93" s="147" t="str">
        <f t="shared" si="1"/>
        <v/>
      </c>
      <c r="S93" s="147" t="str" cm="1">
        <f t="array" ref="S93">IF(AND($P93&lt;$Q93,$P93&gt;0),_xlfn.IFS($O93 ="Q1",($P93+1), $O93 ="Q2", (71 +$P93), $O93 = "Q3", (142+$P93), $O93 = "Q4", (212 + $P93)), "")</f>
        <v/>
      </c>
      <c r="T93" s="223"/>
      <c r="U93" s="172"/>
      <c r="W93" s="521"/>
      <c r="X93" s="90"/>
    </row>
    <row r="94" spans="1:24" ht="39.75" customHeight="1" x14ac:dyDescent="0.15">
      <c r="A94" s="83"/>
      <c r="B94" s="83"/>
      <c r="C94" s="83"/>
      <c r="D94" s="164"/>
      <c r="E94" s="204" t="str" cm="1">
        <f t="array" ref="E94">IFERROR(_xlfn.IFS($F94="Start - 1", (_xlfn.XLOOKUP("End - 1", $F94:$F1098,$D94:$D1098)) - (_xlfn.XLOOKUP("Start - 1", $F94:$F1098, $D94:$D1098)), $F94="Start - 2", (_xlfn.XLOOKUP("End - 2", $F94:$F1098, $D94:$D1098)) - (_xlfn.XLOOKUP("Start - 2", $F94:$F1098, $D94:$D1098)), $F94="Start - 3", (_xlfn.XLOOKUP("End - 3", $F94:F1098, $D94:$D1098)) - (_xlfn.XLOOKUP("Start - 3", $F94:F1098, $D94:$D1098))), "")</f>
        <v/>
      </c>
      <c r="F94" s="129"/>
      <c r="G94" s="181"/>
      <c r="H94" s="181"/>
      <c r="I94" s="420"/>
      <c r="J94" s="115"/>
      <c r="K94" s="112"/>
      <c r="L94" s="145" t="str">
        <f>IF(NOT(ISBLANK($K94)),INDEX(Sessions!$B$3:$F$102,MATCH($K94,Sessions!$B$3:$B$102,0),2),"")</f>
        <v/>
      </c>
      <c r="M94" s="145" t="str">
        <f>IF(NOT(ISBLANK($K94)),INDEX(Sessions!$B$3:$E$102,MATCH($K94,Sessions!$B$3:$B$102,0),3),"")</f>
        <v/>
      </c>
      <c r="N94" s="146" t="str">
        <f>IF(NOT(ISBLANK($K94)),INDEX(Sessions!$B$3:$F$102,MATCH($K94,Sessions!$B$3:$B$102,0),4),"")</f>
        <v/>
      </c>
      <c r="O94" s="147" t="str">
        <f>IF(NOT(ISBLANK($K94)),INDEX(Sessions!$B$3:$F$102,MATCH($K94,Sessions!$B$3:$B$102,0),5),"")</f>
        <v/>
      </c>
      <c r="P94" s="169"/>
      <c r="Q94" s="170"/>
      <c r="R94" s="147" t="str">
        <f t="shared" si="1"/>
        <v/>
      </c>
      <c r="S94" s="147" t="str" cm="1">
        <f t="array" ref="S94">IF(AND($P94&lt;$Q94,$P94&gt;0),_xlfn.IFS($O94 ="Q1",($P94+1), $O94 ="Q2", (71 +$P94), $O94 = "Q3", (142+$P94), $O94 = "Q4", (212 + $P94)), "")</f>
        <v/>
      </c>
      <c r="T94" s="223"/>
      <c r="U94" s="172"/>
      <c r="W94" s="522"/>
      <c r="X94" s="90"/>
    </row>
    <row r="95" spans="1:24" ht="39.75" customHeight="1" x14ac:dyDescent="0.15">
      <c r="A95" s="83"/>
      <c r="B95" s="83"/>
      <c r="C95" s="83"/>
      <c r="D95" s="164"/>
      <c r="E95" s="204" t="str" cm="1">
        <f t="array" ref="E95">IFERROR(_xlfn.IFS($F95="Start - 1", (_xlfn.XLOOKUP("End - 1", $F95:$F1099,$D95:$D1099)) - (_xlfn.XLOOKUP("Start - 1", $F95:$F1099, $D95:$D1099)), $F95="Start - 2", (_xlfn.XLOOKUP("End - 2", $F95:$F1099, $D95:$D1099)) - (_xlfn.XLOOKUP("Start - 2", $F95:$F1099, $D95:$D1099)), $F95="Start - 3", (_xlfn.XLOOKUP("End - 3", $F95:F1099, $D95:$D1099)) - (_xlfn.XLOOKUP("Start - 3", $F95:F1099, $D95:$D1099))), "")</f>
        <v/>
      </c>
      <c r="F95" s="86"/>
      <c r="G95" s="181"/>
      <c r="H95" s="181"/>
      <c r="I95" s="420"/>
      <c r="J95" s="115"/>
      <c r="K95" s="112"/>
      <c r="L95" s="145" t="str">
        <f>IF(NOT(ISBLANK($K95)),INDEX(Sessions!$B$3:$F$102,MATCH($K95,Sessions!$B$3:$B$102,0),2),"")</f>
        <v/>
      </c>
      <c r="M95" s="145" t="str">
        <f>IF(NOT(ISBLANK($K95)),INDEX(Sessions!$B$3:$E$102,MATCH($K95,Sessions!$B$3:$B$102,0),3),"")</f>
        <v/>
      </c>
      <c r="N95" s="146" t="str">
        <f>IF(NOT(ISBLANK($K95)),INDEX(Sessions!$B$3:$F$102,MATCH($K95,Sessions!$B$3:$B$102,0),4),"")</f>
        <v/>
      </c>
      <c r="O95" s="147" t="str">
        <f>IF(NOT(ISBLANK($K95)),INDEX(Sessions!$B$3:$F$102,MATCH($K95,Sessions!$B$3:$B$102,0),5),"")</f>
        <v/>
      </c>
      <c r="P95" s="169"/>
      <c r="Q95" s="170"/>
      <c r="R95" s="147" t="str">
        <f t="shared" si="1"/>
        <v/>
      </c>
      <c r="S95" s="147" t="str" cm="1">
        <f t="array" ref="S95">IF(AND($P95&lt;$Q95,$P95&gt;0),_xlfn.IFS($O95 ="Q1",($P95+1), $O95 ="Q2", (71 +$P95), $O95 = "Q3", (142+$P95), $O95 = "Q4", (212 + $P95)), "")</f>
        <v/>
      </c>
      <c r="T95" s="223"/>
      <c r="U95" s="172"/>
      <c r="W95" s="521"/>
      <c r="X95" s="90"/>
    </row>
    <row r="96" spans="1:24" ht="39.75" customHeight="1" x14ac:dyDescent="0.15">
      <c r="A96" s="83"/>
      <c r="B96" s="83"/>
      <c r="C96" s="83"/>
      <c r="D96" s="164"/>
      <c r="E96" s="204" t="str" cm="1">
        <f t="array" ref="E96">IFERROR(_xlfn.IFS($F96="Start - 1", (_xlfn.XLOOKUP("End - 1", $F96:$F1100,$D96:$D1100)) - (_xlfn.XLOOKUP("Start - 1", $F96:$F1100, $D96:$D1100)), $F96="Start - 2", (_xlfn.XLOOKUP("End - 2", $F96:$F1100, $D96:$D1100)) - (_xlfn.XLOOKUP("Start - 2", $F96:$F1100, $D96:$D1100)), $F96="Start - 3", (_xlfn.XLOOKUP("End - 3", $F96:F1100, $D96:$D1100)) - (_xlfn.XLOOKUP("Start - 3", $F96:F1100, $D96:$D1100))), "")</f>
        <v/>
      </c>
      <c r="F96" s="129"/>
      <c r="G96" s="181"/>
      <c r="H96" s="181"/>
      <c r="I96" s="420"/>
      <c r="J96" s="115"/>
      <c r="K96" s="112"/>
      <c r="L96" s="145" t="str">
        <f>IF(NOT(ISBLANK($K96)),INDEX(Sessions!$B$3:$F$102,MATCH($K96,Sessions!$B$3:$B$102,0),2),"")</f>
        <v/>
      </c>
      <c r="M96" s="145" t="str">
        <f>IF(NOT(ISBLANK($K96)),INDEX(Sessions!$B$3:$E$102,MATCH($K96,Sessions!$B$3:$B$102,0),3),"")</f>
        <v/>
      </c>
      <c r="N96" s="146" t="str">
        <f>IF(NOT(ISBLANK($K96)),INDEX(Sessions!$B$3:$F$102,MATCH($K96,Sessions!$B$3:$B$102,0),4),"")</f>
        <v/>
      </c>
      <c r="O96" s="147" t="str">
        <f>IF(NOT(ISBLANK($K96)),INDEX(Sessions!$B$3:$F$102,MATCH($K96,Sessions!$B$3:$B$102,0),5),"")</f>
        <v/>
      </c>
      <c r="P96" s="169"/>
      <c r="Q96" s="170"/>
      <c r="R96" s="147" t="str">
        <f t="shared" si="1"/>
        <v/>
      </c>
      <c r="S96" s="147" t="str" cm="1">
        <f t="array" ref="S96">IF(AND($P96&lt;$Q96,$P96&gt;0),_xlfn.IFS($O96 ="Q1",($P96+1), $O96 ="Q2", (71 +$P96), $O96 = "Q3", (142+$P96), $O96 = "Q4", (212 + $P96)), "")</f>
        <v/>
      </c>
      <c r="T96" s="223"/>
      <c r="U96" s="172"/>
      <c r="W96" s="522"/>
      <c r="X96" s="90"/>
    </row>
    <row r="97" spans="1:24" s="338" customFormat="1" ht="39.75" customHeight="1" x14ac:dyDescent="0.15">
      <c r="A97" s="361"/>
      <c r="B97" s="324"/>
      <c r="C97" s="324"/>
      <c r="D97" s="326"/>
      <c r="E97" s="204" t="str" cm="1">
        <f t="array" ref="E97">IFERROR(_xlfn.IFS($F97="Start - 1", (_xlfn.XLOOKUP("End - 1", $F97:$F1101,$D97:$D1101)) - (_xlfn.XLOOKUP("Start - 1", $F97:$F1101, $D97:$D1101)), $F97="Start - 2", (_xlfn.XLOOKUP("End - 2", $F97:$F1101, $D97:$D1101)) - (_xlfn.XLOOKUP("Start - 2", $F97:$F1101, $D97:$D1101)), $F97="Start - 3", (_xlfn.XLOOKUP("End - 3", $F97:F1101, $D97:$D1101)) - (_xlfn.XLOOKUP("Start - 3", $F97:F1101, $D97:$D1101))), "")</f>
        <v/>
      </c>
      <c r="F97" s="345"/>
      <c r="G97" s="329"/>
      <c r="H97" s="329"/>
      <c r="I97" s="419"/>
      <c r="J97" s="330"/>
      <c r="K97" s="331"/>
      <c r="L97" s="145" t="str">
        <f>IF(NOT(ISBLANK($K97)),INDEX(Sessions!$B$3:$F$102,MATCH($K97,Sessions!$B$3:$B$102,0),2),"")</f>
        <v/>
      </c>
      <c r="M97" s="145" t="str">
        <f>IF(NOT(ISBLANK($K97)),INDEX(Sessions!$B$3:$E$102,MATCH($K97,Sessions!$B$3:$B$102,0),3),"")</f>
        <v/>
      </c>
      <c r="N97" s="146" t="str">
        <f>IF(NOT(ISBLANK($K97)),INDEX(Sessions!$B$3:$F$102,MATCH($K97,Sessions!$B$3:$B$102,0),4),"")</f>
        <v/>
      </c>
      <c r="O97" s="147" t="str">
        <f>IF(NOT(ISBLANK($K97)),INDEX(Sessions!$B$3:$F$102,MATCH($K97,Sessions!$B$3:$B$102,0),5),"")</f>
        <v/>
      </c>
      <c r="P97" s="339"/>
      <c r="Q97" s="360"/>
      <c r="R97" s="147" t="str">
        <f t="shared" si="1"/>
        <v/>
      </c>
      <c r="S97" s="147" t="str" cm="1">
        <f t="array" ref="S97">IF(AND($P97&lt;$Q97,$P97&gt;0),_xlfn.IFS($O97 ="Q1",($P97+1), $O97 ="Q2", (71 +$P97), $O97 = "Q3", (142+$P97), $O97 = "Q4", (212 + $P97)), "")</f>
        <v/>
      </c>
      <c r="T97" s="334"/>
      <c r="U97" s="335"/>
      <c r="V97" s="336"/>
      <c r="W97" s="528"/>
      <c r="X97" s="337"/>
    </row>
    <row r="98" spans="1:24" s="77" customFormat="1" ht="39.75" customHeight="1" x14ac:dyDescent="0.15">
      <c r="A98" s="246"/>
      <c r="B98" s="271"/>
      <c r="C98" s="192"/>
      <c r="D98" s="179"/>
      <c r="E98" s="204" t="str" cm="1">
        <f t="array" ref="E98">IFERROR(_xlfn.IFS($F98="Start - 1", (_xlfn.XLOOKUP("End - 1", $F98:$F1102,$D98:$D1102)) - (_xlfn.XLOOKUP("Start - 1", $F98:$F1102, $D98:$D1102)), $F98="Start - 2", (_xlfn.XLOOKUP("End - 2", $F98:$F1102, $D98:$D1102)) - (_xlfn.XLOOKUP("Start - 2", $F98:$F1102, $D98:$D1102)), $F98="Start - 3", (_xlfn.XLOOKUP("End - 3", $F98:F1102, $D98:$D1102)) - (_xlfn.XLOOKUP("Start - 3", $F98:F1102, $D98:$D1102))), "")</f>
        <v/>
      </c>
      <c r="F98" s="129"/>
      <c r="G98" s="181"/>
      <c r="H98" s="181"/>
      <c r="I98" s="420"/>
      <c r="J98" s="131"/>
      <c r="K98" s="141"/>
      <c r="L98" s="145" t="str">
        <f>IF(NOT(ISBLANK($K98)),INDEX(Sessions!$B$3:$F$102,MATCH($K98,Sessions!$B$3:$B$102,0),2),"")</f>
        <v/>
      </c>
      <c r="M98" s="145" t="str">
        <f>IF(NOT(ISBLANK($K98)),INDEX(Sessions!$B$3:$E$102,MATCH($K98,Sessions!$B$3:$B$102,0),3),"")</f>
        <v/>
      </c>
      <c r="N98" s="146" t="str">
        <f>IF(NOT(ISBLANK($K98)),INDEX(Sessions!$B$3:$F$102,MATCH($K98,Sessions!$B$3:$B$102,0),4),"")</f>
        <v/>
      </c>
      <c r="O98" s="147" t="str">
        <f>IF(NOT(ISBLANK($K98)),INDEX(Sessions!$B$3:$F$102,MATCH($K98,Sessions!$B$3:$B$102,0),5),"")</f>
        <v/>
      </c>
      <c r="P98" s="184"/>
      <c r="Q98" s="185"/>
      <c r="R98" s="147" t="str">
        <f t="shared" si="1"/>
        <v/>
      </c>
      <c r="S98" s="147" t="str" cm="1">
        <f t="array" ref="S98">IF(AND($P98&lt;$Q98,$P98&gt;0),_xlfn.IFS($O98 ="Q1",($P98+1), $O98 ="Q2", (71 +$P98), $O98 = "Q3", (142+$P98), $O98 = "Q4", (212 + $P98)), "")</f>
        <v/>
      </c>
      <c r="T98" s="210"/>
      <c r="U98" s="187"/>
      <c r="V98" s="136"/>
      <c r="W98" s="520"/>
      <c r="X98" s="137"/>
    </row>
    <row r="99" spans="1:24" ht="39.75" customHeight="1" x14ac:dyDescent="0.15">
      <c r="A99" s="98"/>
      <c r="B99" s="83"/>
      <c r="C99" s="83"/>
      <c r="D99" s="164"/>
      <c r="E99" s="204" t="str" cm="1">
        <f t="array" ref="E99">IFERROR(_xlfn.IFS($F99="Start - 1", (_xlfn.XLOOKUP("End - 1", $F99:$F1103,$D99:$D1103)) - (_xlfn.XLOOKUP("Start - 1", $F99:$F1103, $D99:$D1103)), $F99="Start - 2", (_xlfn.XLOOKUP("End - 2", $F99:$F1103, $D99:$D1103)) - (_xlfn.XLOOKUP("Start - 2", $F99:$F1103, $D99:$D1103)), $F99="Start - 3", (_xlfn.XLOOKUP("End - 3", $F99:F1103, $D99:$D1103)) - (_xlfn.XLOOKUP("Start - 3", $F99:F1103, $D99:$D1103))), "")</f>
        <v/>
      </c>
      <c r="F99" s="86"/>
      <c r="G99" s="181"/>
      <c r="H99" s="181"/>
      <c r="I99" s="420"/>
      <c r="J99" s="115"/>
      <c r="K99" s="112"/>
      <c r="L99" s="145" t="str">
        <f>IF(NOT(ISBLANK($K99)),INDEX(Sessions!$B$3:$F$102,MATCH($K99,Sessions!$B$3:$B$102,0),2),"")</f>
        <v/>
      </c>
      <c r="M99" s="145" t="str">
        <f>IF(NOT(ISBLANK($K99)),INDEX(Sessions!$B$3:$E$102,MATCH($K99,Sessions!$B$3:$B$102,0),3),"")</f>
        <v/>
      </c>
      <c r="N99" s="146" t="str">
        <f>IF(NOT(ISBLANK($K99)),INDEX(Sessions!$B$3:$F$102,MATCH($K99,Sessions!$B$3:$B$102,0),4),"")</f>
        <v/>
      </c>
      <c r="O99" s="147" t="str">
        <f>IF(NOT(ISBLANK($K99)),INDEX(Sessions!$B$3:$F$102,MATCH($K99,Sessions!$B$3:$B$102,0),5),"")</f>
        <v/>
      </c>
      <c r="P99" s="169"/>
      <c r="Q99" s="170"/>
      <c r="R99" s="147" t="str">
        <f t="shared" si="1"/>
        <v/>
      </c>
      <c r="S99" s="147" t="str" cm="1">
        <f t="array" ref="S99">IF(AND($P99&lt;$Q99,$P99&gt;0),_xlfn.IFS($O99 ="Q1",($P99+1), $O99 ="Q2", (71 +$P99), $O99 = "Q3", (142+$P99), $O99 = "Q4", (212 + $P99)), "")</f>
        <v/>
      </c>
      <c r="T99" s="223"/>
      <c r="U99" s="172"/>
      <c r="W99" s="521"/>
      <c r="X99" s="90"/>
    </row>
    <row r="100" spans="1:24" ht="39.75" customHeight="1" x14ac:dyDescent="0.15">
      <c r="A100" s="98"/>
      <c r="B100" s="83"/>
      <c r="C100" s="83"/>
      <c r="D100" s="164"/>
      <c r="E100" s="204" t="str" cm="1">
        <f t="array" ref="E100">IFERROR(_xlfn.IFS($F100="Start - 1", (_xlfn.XLOOKUP("End - 1", $F100:$F1104,$D100:$D1104)) - (_xlfn.XLOOKUP("Start - 1", $F100:$F1104, $D100:$D1104)), $F100="Start - 2", (_xlfn.XLOOKUP("End - 2", $F100:$F1104, $D100:$D1104)) - (_xlfn.XLOOKUP("Start - 2", $F100:$F1104, $D100:$D1104)), $F100="Start - 3", (_xlfn.XLOOKUP("End - 3", $F100:F1104, $D100:$D1104)) - (_xlfn.XLOOKUP("Start - 3", $F100:F1104, $D100:$D1104))), "")</f>
        <v/>
      </c>
      <c r="F100" s="86"/>
      <c r="G100" s="181"/>
      <c r="H100" s="181"/>
      <c r="I100" s="420"/>
      <c r="J100" s="115"/>
      <c r="K100" s="112"/>
      <c r="L100" s="145" t="str">
        <f>IF(NOT(ISBLANK($K100)),INDEX(Sessions!$B$3:$F$102,MATCH($K100,Sessions!$B$3:$B$102,0),2),"")</f>
        <v/>
      </c>
      <c r="M100" s="145" t="str">
        <f>IF(NOT(ISBLANK($K100)),INDEX(Sessions!$B$3:$E$102,MATCH($K100,Sessions!$B$3:$B$102,0),3),"")</f>
        <v/>
      </c>
      <c r="N100" s="146" t="str">
        <f>IF(NOT(ISBLANK($K100)),INDEX(Sessions!$B$3:$F$102,MATCH($K100,Sessions!$B$3:$B$102,0),4),"")</f>
        <v/>
      </c>
      <c r="O100" s="147" t="str">
        <f>IF(NOT(ISBLANK($K100)),INDEX(Sessions!$B$3:$F$102,MATCH($K100,Sessions!$B$3:$B$102,0),5),"")</f>
        <v/>
      </c>
      <c r="P100" s="133"/>
      <c r="Q100" s="170"/>
      <c r="R100" s="147" t="str">
        <f t="shared" si="1"/>
        <v/>
      </c>
      <c r="S100" s="147" t="str" cm="1">
        <f t="array" ref="S100">IF(AND($P100&lt;$Q100,$P100&gt;0),_xlfn.IFS($O100 ="Q1",($P100+1), $O100 ="Q2", (71 +$P100), $O100 = "Q3", (142+$P100), $O100 = "Q4", (212 + $P100)), "")</f>
        <v/>
      </c>
      <c r="T100" s="223"/>
      <c r="U100" s="172"/>
      <c r="W100" s="530"/>
      <c r="X100" s="90"/>
    </row>
    <row r="101" spans="1:24" s="338" customFormat="1" ht="39.75" customHeight="1" x14ac:dyDescent="0.15">
      <c r="A101" s="323"/>
      <c r="B101" s="324"/>
      <c r="C101" s="325"/>
      <c r="D101" s="326"/>
      <c r="E101" s="204" t="str" cm="1">
        <f t="array" ref="E101">IFERROR(_xlfn.IFS($F101="Start - 1", (_xlfn.XLOOKUP("End - 1", $F101:$F1105,$D101:$D1105)) - (_xlfn.XLOOKUP("Start - 1", $F101:$F1105, $D101:$D1105)), $F101="Start - 2", (_xlfn.XLOOKUP("End - 2", $F101:$F1105, $D101:$D1105)) - (_xlfn.XLOOKUP("Start - 2", $F101:$F1105, $D101:$D1105)), $F101="Start - 3", (_xlfn.XLOOKUP("End - 3", $F101:F1105, $D101:$D1105)) - (_xlfn.XLOOKUP("Start - 3", $F101:F1105, $D101:$D1105))), "")</f>
        <v/>
      </c>
      <c r="F101" s="327"/>
      <c r="G101" s="329"/>
      <c r="H101" s="329"/>
      <c r="I101" s="419"/>
      <c r="J101" s="330"/>
      <c r="K101" s="331"/>
      <c r="L101" s="145" t="str">
        <f>IF(NOT(ISBLANK($K101)),INDEX(Sessions!$B$3:$F$102,MATCH($K101,Sessions!$B$3:$B$102,0),2),"")</f>
        <v/>
      </c>
      <c r="M101" s="145" t="str">
        <f>IF(NOT(ISBLANK($K101)),INDEX(Sessions!$B$3:$E$102,MATCH($K101,Sessions!$B$3:$B$102,0),3),"")</f>
        <v/>
      </c>
      <c r="N101" s="146" t="str">
        <f>IF(NOT(ISBLANK($K101)),INDEX(Sessions!$B$3:$F$102,MATCH($K101,Sessions!$B$3:$B$102,0),4),"")</f>
        <v/>
      </c>
      <c r="O101" s="147" t="str">
        <f>IF(NOT(ISBLANK($K101)),INDEX(Sessions!$B$3:$F$102,MATCH($K101,Sessions!$B$3:$B$102,0),5),"")</f>
        <v/>
      </c>
      <c r="P101" s="339"/>
      <c r="Q101" s="360"/>
      <c r="R101" s="147" t="str">
        <f t="shared" si="1"/>
        <v/>
      </c>
      <c r="S101" s="147" t="str" cm="1">
        <f t="array" ref="S101">IF(AND($P101&lt;$Q101,$P101&gt;0),_xlfn.IFS($O101 ="Q1",($P101+1), $O101 ="Q2", (71 +$P101), $O101 = "Q3", (142+$P101), $O101 = "Q4", (212 + $P101)), "")</f>
        <v/>
      </c>
      <c r="T101" s="334"/>
      <c r="U101" s="335"/>
      <c r="V101" s="336"/>
      <c r="W101" s="531"/>
      <c r="X101" s="337"/>
    </row>
    <row r="102" spans="1:24" s="77" customFormat="1" ht="39.75" customHeight="1" x14ac:dyDescent="0.15">
      <c r="A102" s="246"/>
      <c r="B102" s="271"/>
      <c r="C102" s="140"/>
      <c r="D102" s="179"/>
      <c r="E102" s="204" t="str" cm="1">
        <f t="array" ref="E102">IFERROR(_xlfn.IFS($F102="Start - 1", (_xlfn.XLOOKUP("End - 1", $F102:$F1106,$D102:$D1106)) - (_xlfn.XLOOKUP("Start - 1", $F102:$F1106, $D102:$D1106)), $F102="Start - 2", (_xlfn.XLOOKUP("End - 2", $F102:$F1106, $D102:$D1106)) - (_xlfn.XLOOKUP("Start - 2", $F102:$F1106, $D102:$D1106)), $F102="Start - 3", (_xlfn.XLOOKUP("End - 3", $F102:F1106, $D102:$D1106)) - (_xlfn.XLOOKUP("Start - 3", $F102:F1106, $D102:$D1106))), "")</f>
        <v/>
      </c>
      <c r="F102" s="129"/>
      <c r="G102" s="181"/>
      <c r="H102" s="181"/>
      <c r="I102" s="420"/>
      <c r="J102" s="131"/>
      <c r="K102" s="141"/>
      <c r="L102" s="145" t="str">
        <f>IF(NOT(ISBLANK($K102)),INDEX(Sessions!$B$3:$F$102,MATCH($K102,Sessions!$B$3:$B$102,0),2),"")</f>
        <v/>
      </c>
      <c r="M102" s="145" t="str">
        <f>IF(NOT(ISBLANK($K102)),INDEX(Sessions!$B$3:$E$102,MATCH($K102,Sessions!$B$3:$B$102,0),3),"")</f>
        <v/>
      </c>
      <c r="N102" s="146" t="str">
        <f>IF(NOT(ISBLANK($K102)),INDEX(Sessions!$B$3:$F$102,MATCH($K102,Sessions!$B$3:$B$102,0),4),"")</f>
        <v/>
      </c>
      <c r="O102" s="147" t="str">
        <f>IF(NOT(ISBLANK($K102)),INDEX(Sessions!$B$3:$F$102,MATCH($K102,Sessions!$B$3:$B$102,0),5),"")</f>
        <v/>
      </c>
      <c r="P102" s="184"/>
      <c r="Q102" s="185"/>
      <c r="R102" s="147" t="str">
        <f t="shared" si="1"/>
        <v/>
      </c>
      <c r="S102" s="147" t="str" cm="1">
        <f t="array" ref="S102">IF(AND($P102&lt;$Q102,$P102&gt;0),_xlfn.IFS($O102 ="Q1",($P102+1), $O102 ="Q2", (71 +$P102), $O102 = "Q3", (142+$P102), $O102 = "Q4", (212 + $P102)), "")</f>
        <v/>
      </c>
      <c r="T102" s="210"/>
      <c r="U102" s="187"/>
      <c r="V102" s="136"/>
      <c r="W102" s="520"/>
      <c r="X102" s="137"/>
    </row>
    <row r="103" spans="1:24" ht="39.75" customHeight="1" x14ac:dyDescent="0.15">
      <c r="A103" s="98"/>
      <c r="B103" s="235"/>
      <c r="C103" s="83"/>
      <c r="D103" s="164"/>
      <c r="E103" s="204" t="str" cm="1">
        <f t="array" ref="E103">IFERROR(_xlfn.IFS($F103="Start - 1", (_xlfn.XLOOKUP("End - 1", $F103:$F1107,$D103:$D1107)) - (_xlfn.XLOOKUP("Start - 1", $F103:$F1107, $D103:$D1107)), $F103="Start - 2", (_xlfn.XLOOKUP("End - 2", $F103:$F1107, $D103:$D1107)) - (_xlfn.XLOOKUP("Start - 2", $F103:$F1107, $D103:$D1107)), $F103="Start - 3", (_xlfn.XLOOKUP("End - 3", $F103:F1107, $D103:$D1107)) - (_xlfn.XLOOKUP("Start - 3", $F103:F1107, $D103:$D1107))), "")</f>
        <v/>
      </c>
      <c r="F103" s="86"/>
      <c r="G103" s="181"/>
      <c r="H103" s="181"/>
      <c r="I103" s="420"/>
      <c r="J103" s="115"/>
      <c r="K103" s="112"/>
      <c r="L103" s="145" t="str">
        <f>IF(NOT(ISBLANK($K103)),INDEX(Sessions!$B$3:$F$102,MATCH($K103,Sessions!$B$3:$B$102,0),2),"")</f>
        <v/>
      </c>
      <c r="M103" s="145" t="str">
        <f>IF(NOT(ISBLANK($K103)),INDEX(Sessions!$B$3:$E$102,MATCH($K103,Sessions!$B$3:$B$102,0),3),"")</f>
        <v/>
      </c>
      <c r="N103" s="146" t="str">
        <f>IF(NOT(ISBLANK($K103)),INDEX(Sessions!$B$3:$F$102,MATCH($K103,Sessions!$B$3:$B$102,0),4),"")</f>
        <v/>
      </c>
      <c r="O103" s="147" t="str">
        <f>IF(NOT(ISBLANK($K103)),INDEX(Sessions!$B$3:$F$102,MATCH($K103,Sessions!$B$3:$B$102,0),5),"")</f>
        <v/>
      </c>
      <c r="P103" s="169"/>
      <c r="Q103" s="170"/>
      <c r="R103" s="147" t="str">
        <f t="shared" si="1"/>
        <v/>
      </c>
      <c r="S103" s="147" t="str" cm="1">
        <f t="array" ref="S103">IF(AND($P103&lt;$Q103,$P103&gt;0),_xlfn.IFS($O103 ="Q1",($P103+1), $O103 ="Q2", (71 +$P103), $O103 = "Q3", (142+$P103), $O103 = "Q4", (212 + $P103)), "")</f>
        <v/>
      </c>
      <c r="T103" s="223"/>
      <c r="U103" s="172"/>
      <c r="W103" s="521"/>
      <c r="X103" s="90"/>
    </row>
    <row r="104" spans="1:24" ht="39.75" customHeight="1" x14ac:dyDescent="0.15">
      <c r="A104" s="98"/>
      <c r="B104" s="235"/>
      <c r="C104" s="83"/>
      <c r="D104" s="164"/>
      <c r="E104" s="204" t="str" cm="1">
        <f t="array" ref="E104">IFERROR(_xlfn.IFS($F104="Start - 1", (_xlfn.XLOOKUP("End - 1", $F104:$F1108,$D104:$D1108)) - (_xlfn.XLOOKUP("Start - 1", $F104:$F1108, $D104:$D1108)), $F104="Start - 2", (_xlfn.XLOOKUP("End - 2", $F104:$F1108, $D104:$D1108)) - (_xlfn.XLOOKUP("Start - 2", $F104:$F1108, $D104:$D1108)), $F104="Start - 3", (_xlfn.XLOOKUP("End - 3", $F104:F1108, $D104:$D1108)) - (_xlfn.XLOOKUP("Start - 3", $F104:F1108, $D104:$D1108))), "")</f>
        <v/>
      </c>
      <c r="F104" s="86"/>
      <c r="G104" s="181"/>
      <c r="H104" s="181"/>
      <c r="I104" s="420"/>
      <c r="J104" s="115"/>
      <c r="K104" s="112"/>
      <c r="L104" s="145" t="str">
        <f>IF(NOT(ISBLANK($K104)),INDEX(Sessions!$B$3:$F$102,MATCH($K104,Sessions!$B$3:$B$102,0),2),"")</f>
        <v/>
      </c>
      <c r="M104" s="145" t="str">
        <f>IF(NOT(ISBLANK($K104)),INDEX(Sessions!$B$3:$E$102,MATCH($K104,Sessions!$B$3:$B$102,0),3),"")</f>
        <v/>
      </c>
      <c r="N104" s="146" t="str">
        <f>IF(NOT(ISBLANK($K104)),INDEX(Sessions!$B$3:$F$102,MATCH($K104,Sessions!$B$3:$B$102,0),4),"")</f>
        <v/>
      </c>
      <c r="O104" s="147" t="str">
        <f>IF(NOT(ISBLANK($K104)),INDEX(Sessions!$B$3:$F$102,MATCH($K104,Sessions!$B$3:$B$102,0),5),"")</f>
        <v/>
      </c>
      <c r="P104" s="169"/>
      <c r="Q104" s="92"/>
      <c r="R104" s="147" t="str">
        <f t="shared" si="1"/>
        <v/>
      </c>
      <c r="S104" s="147" t="str" cm="1">
        <f t="array" ref="S104">IF(AND($P104&lt;$Q104,$P104&gt;0),_xlfn.IFS($O104 ="Q1",($P104+1), $O104 ="Q2", (71 +$P104), $O104 = "Q3", (142+$P104), $O104 = "Q4", (212 + $P104)), "")</f>
        <v/>
      </c>
      <c r="T104" s="223"/>
      <c r="U104" s="172"/>
      <c r="W104" s="522"/>
      <c r="X104" s="90"/>
    </row>
    <row r="105" spans="1:24" s="338" customFormat="1" ht="39.75" customHeight="1" x14ac:dyDescent="0.15">
      <c r="A105" s="323"/>
      <c r="B105" s="324"/>
      <c r="C105" s="325"/>
      <c r="D105" s="326"/>
      <c r="E105" s="204" t="str" cm="1">
        <f t="array" ref="E105">IFERROR(_xlfn.IFS($F105="Start - 1", (_xlfn.XLOOKUP("End - 1", $F105:$F1109,$D105:$D1109)) - (_xlfn.XLOOKUP("Start - 1", $F105:$F1109, $D105:$D1109)), $F105="Start - 2", (_xlfn.XLOOKUP("End - 2", $F105:$F1109, $D105:$D1109)) - (_xlfn.XLOOKUP("Start - 2", $F105:$F1109, $D105:$D1109)), $F105="Start - 3", (_xlfn.XLOOKUP("End - 3", $F105:F1109, $D105:$D1109)) - (_xlfn.XLOOKUP("Start - 3", $F105:F1109, $D105:$D1109))), "")</f>
        <v/>
      </c>
      <c r="F105" s="327"/>
      <c r="G105" s="329"/>
      <c r="H105" s="329"/>
      <c r="I105" s="419"/>
      <c r="J105" s="330"/>
      <c r="K105" s="331"/>
      <c r="L105" s="145" t="str">
        <f>IF(NOT(ISBLANK($K105)),INDEX(Sessions!$B$3:$F$102,MATCH($K105,Sessions!$B$3:$B$102,0),2),"")</f>
        <v/>
      </c>
      <c r="M105" s="145" t="str">
        <f>IF(NOT(ISBLANK($K105)),INDEX(Sessions!$B$3:$E$102,MATCH($K105,Sessions!$B$3:$B$102,0),3),"")</f>
        <v/>
      </c>
      <c r="N105" s="146" t="str">
        <f>IF(NOT(ISBLANK($K105)),INDEX(Sessions!$B$3:$F$102,MATCH($K105,Sessions!$B$3:$B$102,0),4),"")</f>
        <v/>
      </c>
      <c r="O105" s="147" t="str">
        <f>IF(NOT(ISBLANK($K105)),INDEX(Sessions!$B$3:$F$102,MATCH($K105,Sessions!$B$3:$B$102,0),5),"")</f>
        <v/>
      </c>
      <c r="P105" s="339"/>
      <c r="Q105" s="333"/>
      <c r="R105" s="147" t="str">
        <f t="shared" si="1"/>
        <v/>
      </c>
      <c r="S105" s="147" t="str" cm="1">
        <f t="array" ref="S105">IF(AND($P105&lt;$Q105,$P105&gt;0),_xlfn.IFS($O105 ="Q1",($P105+1), $O105 ="Q2", (71 +$P105), $O105 = "Q3", (142+$P105), $O105 = "Q4", (212 + $P105)), "")</f>
        <v/>
      </c>
      <c r="T105" s="334"/>
      <c r="U105" s="335"/>
      <c r="V105" s="336"/>
      <c r="W105" s="519"/>
      <c r="X105" s="337"/>
    </row>
    <row r="106" spans="1:24" s="214" customFormat="1" ht="39.75" customHeight="1" x14ac:dyDescent="0.15">
      <c r="A106" s="246"/>
      <c r="B106" s="271"/>
      <c r="C106" s="192"/>
      <c r="D106" s="179"/>
      <c r="E106" s="204" t="str" cm="1">
        <f t="array" ref="E106">IFERROR(_xlfn.IFS($F106="Start - 1", (_xlfn.XLOOKUP("End - 1", $F106:$F1110,$D106:$D1110)) - (_xlfn.XLOOKUP("Start - 1", $F106:$F1110, $D106:$D1110)), $F106="Start - 2", (_xlfn.XLOOKUP("End - 2", $F106:$F1110, $D106:$D1110)) - (_xlfn.XLOOKUP("Start - 2", $F106:$F1110, $D106:$D1110)), $F106="Start - 3", (_xlfn.XLOOKUP("End - 3", $F106:F1110, $D106:$D1110)) - (_xlfn.XLOOKUP("Start - 3", $F106:F1110, $D106:$D1110))), "")</f>
        <v/>
      </c>
      <c r="F106" s="129"/>
      <c r="G106" s="181"/>
      <c r="H106" s="181"/>
      <c r="I106" s="420"/>
      <c r="J106" s="131"/>
      <c r="K106" s="141"/>
      <c r="L106" s="145" t="str">
        <f>IF(NOT(ISBLANK($K106)),INDEX(Sessions!$B$3:$F$102,MATCH($K106,Sessions!$B$3:$B$102,0),2),"")</f>
        <v/>
      </c>
      <c r="M106" s="145" t="str">
        <f>IF(NOT(ISBLANK($K106)),INDEX(Sessions!$B$3:$E$102,MATCH($K106,Sessions!$B$3:$B$102,0),3),"")</f>
        <v/>
      </c>
      <c r="N106" s="146" t="str">
        <f>IF(NOT(ISBLANK($K106)),INDEX(Sessions!$B$3:$F$102,MATCH($K106,Sessions!$B$3:$B$102,0),4),"")</f>
        <v/>
      </c>
      <c r="O106" s="147" t="str">
        <f>IF(NOT(ISBLANK($K106)),INDEX(Sessions!$B$3:$F$102,MATCH($K106,Sessions!$B$3:$B$102,0),5),"")</f>
        <v/>
      </c>
      <c r="P106" s="184"/>
      <c r="Q106" s="133"/>
      <c r="R106" s="147" t="str">
        <f t="shared" si="1"/>
        <v/>
      </c>
      <c r="S106" s="147" t="str" cm="1">
        <f t="array" ref="S106">IF(AND($P106&lt;$Q106,$P106&gt;0),_xlfn.IFS($O106 ="Q1",($P106+1), $O106 ="Q2", (71 +$P106), $O106 = "Q3", (142+$P106), $O106 = "Q4", (212 + $P106)), "")</f>
        <v/>
      </c>
      <c r="T106" s="210"/>
      <c r="U106" s="187"/>
      <c r="V106" s="212"/>
      <c r="W106" s="532"/>
      <c r="X106" s="213"/>
    </row>
    <row r="107" spans="1:24" s="77" customFormat="1" ht="39.75" customHeight="1" x14ac:dyDescent="0.15">
      <c r="A107" s="246"/>
      <c r="B107" s="291"/>
      <c r="C107" s="94"/>
      <c r="D107" s="164"/>
      <c r="E107" s="204" t="str" cm="1">
        <f t="array" ref="E107">IFERROR(_xlfn.IFS($F107="Start - 1", (_xlfn.XLOOKUP("End - 1", $F107:$F1111,$D107:$D1111)) - (_xlfn.XLOOKUP("Start - 1", $F107:$F1111, $D107:$D1111)), $F107="Start - 2", (_xlfn.XLOOKUP("End - 2", $F107:$F1111, $D107:$D1111)) - (_xlfn.XLOOKUP("Start - 2", $F107:$F1111, $D107:$D1111)), $F107="Start - 3", (_xlfn.XLOOKUP("End - 3", $F107:F1111, $D107:$D1111)) - (_xlfn.XLOOKUP("Start - 3", $F107:F1111, $D107:$D1111))), "")</f>
        <v/>
      </c>
      <c r="F107" s="86"/>
      <c r="G107" s="181"/>
      <c r="H107" s="181"/>
      <c r="I107" s="420"/>
      <c r="J107" s="115"/>
      <c r="K107" s="111"/>
      <c r="L107" s="145" t="str">
        <f>IF(NOT(ISBLANK($K107)),INDEX(Sessions!$B$3:$F$102,MATCH($K107,Sessions!$B$3:$B$102,0),2),"")</f>
        <v/>
      </c>
      <c r="M107" s="145" t="str">
        <f>IF(NOT(ISBLANK($K107)),INDEX(Sessions!$B$3:$E$102,MATCH($K107,Sessions!$B$3:$B$102,0),3),"")</f>
        <v/>
      </c>
      <c r="N107" s="146" t="str">
        <f>IF(NOT(ISBLANK($K107)),INDEX(Sessions!$B$3:$F$102,MATCH($K107,Sessions!$B$3:$B$102,0),4),"")</f>
        <v/>
      </c>
      <c r="O107" s="147" t="str">
        <f>IF(NOT(ISBLANK($K107)),INDEX(Sessions!$B$3:$F$102,MATCH($K107,Sessions!$B$3:$B$102,0),5),"")</f>
        <v/>
      </c>
      <c r="P107" s="169"/>
      <c r="Q107" s="88"/>
      <c r="R107" s="147" t="str">
        <f t="shared" si="1"/>
        <v/>
      </c>
      <c r="S107" s="147" t="str" cm="1">
        <f t="array" ref="S107">IF(AND($P107&lt;$Q107,$P107&gt;0),_xlfn.IFS($O107 ="Q1",($P107+1), $O107 ="Q2", (71 +$P107), $O107 = "Q3", (142+$P107), $O107 = "Q4", (212 + $P107)), "")</f>
        <v/>
      </c>
      <c r="T107" s="223"/>
      <c r="U107" s="172"/>
      <c r="V107" s="136"/>
      <c r="W107" s="526"/>
      <c r="X107" s="137"/>
    </row>
    <row r="108" spans="1:24" ht="39.75" customHeight="1" x14ac:dyDescent="0.15">
      <c r="A108" s="98"/>
      <c r="B108" s="291"/>
      <c r="C108" s="83"/>
      <c r="D108" s="164"/>
      <c r="E108" s="204" t="str" cm="1">
        <f t="array" ref="E108">IFERROR(_xlfn.IFS($F108="Start - 1", (_xlfn.XLOOKUP("End - 1", $F108:$F1112,$D108:$D1112)) - (_xlfn.XLOOKUP("Start - 1", $F108:$F1112, $D108:$D1112)), $F108="Start - 2", (_xlfn.XLOOKUP("End - 2", $F108:$F1112, $D108:$D1112)) - (_xlfn.XLOOKUP("Start - 2", $F108:$F1112, $D108:$D1112)), $F108="Start - 3", (_xlfn.XLOOKUP("End - 3", $F108:F1112, $D108:$D1112)) - (_xlfn.XLOOKUP("Start - 3", $F108:F1112, $D108:$D1112))), "")</f>
        <v/>
      </c>
      <c r="F108" s="86"/>
      <c r="G108" s="181"/>
      <c r="H108" s="181"/>
      <c r="I108" s="420"/>
      <c r="J108" s="115"/>
      <c r="K108" s="112"/>
      <c r="L108" s="145" t="str">
        <f>IF(NOT(ISBLANK($K108)),INDEX(Sessions!$B$3:$F$102,MATCH($K108,Sessions!$B$3:$B$102,0),2),"")</f>
        <v/>
      </c>
      <c r="M108" s="145" t="str">
        <f>IF(NOT(ISBLANK($K108)),INDEX(Sessions!$B$3:$E$102,MATCH($K108,Sessions!$B$3:$B$102,0),3),"")</f>
        <v/>
      </c>
      <c r="N108" s="146" t="str">
        <f>IF(NOT(ISBLANK($K108)),INDEX(Sessions!$B$3:$F$102,MATCH($K108,Sessions!$B$3:$B$102,0),4),"")</f>
        <v/>
      </c>
      <c r="O108" s="147" t="str">
        <f>IF(NOT(ISBLANK($K108)),INDEX(Sessions!$B$3:$F$102,MATCH($K108,Sessions!$B$3:$B$102,0),5),"")</f>
        <v/>
      </c>
      <c r="P108" s="169"/>
      <c r="Q108" s="92"/>
      <c r="R108" s="147" t="str">
        <f t="shared" si="1"/>
        <v/>
      </c>
      <c r="S108" s="147" t="str" cm="1">
        <f t="array" ref="S108">IF(AND($P108&lt;$Q108,$P108&gt;0),_xlfn.IFS($O108 ="Q1",($P108+1), $O108 ="Q2", (71 +$P108), $O108 = "Q3", (142+$P108), $O108 = "Q4", (212 + $P108)), "")</f>
        <v/>
      </c>
      <c r="T108" s="223"/>
      <c r="U108" s="172"/>
      <c r="W108" s="522"/>
      <c r="X108" s="90"/>
    </row>
    <row r="109" spans="1:24" ht="39.75" customHeight="1" x14ac:dyDescent="0.15">
      <c r="A109" s="98"/>
      <c r="B109" s="291"/>
      <c r="C109" s="83"/>
      <c r="D109" s="164"/>
      <c r="E109" s="204" t="str" cm="1">
        <f t="array" ref="E109">IFERROR(_xlfn.IFS($F109="Start - 1", (_xlfn.XLOOKUP("End - 1", $F109:$F1113,$D109:$D1113)) - (_xlfn.XLOOKUP("Start - 1", $F109:$F1113, $D109:$D1113)), $F109="Start - 2", (_xlfn.XLOOKUP("End - 2", $F109:$F1113, $D109:$D1113)) - (_xlfn.XLOOKUP("Start - 2", $F109:$F1113, $D109:$D1113)), $F109="Start - 3", (_xlfn.XLOOKUP("End - 3", $F109:F1113, $D109:$D1113)) - (_xlfn.XLOOKUP("Start - 3", $F109:F1113, $D109:$D1113))), "")</f>
        <v/>
      </c>
      <c r="F109" s="86"/>
      <c r="G109" s="181"/>
      <c r="H109" s="181"/>
      <c r="I109" s="420"/>
      <c r="J109" s="115"/>
      <c r="K109" s="112"/>
      <c r="L109" s="145" t="str">
        <f>IF(NOT(ISBLANK($K109)),INDEX(Sessions!$B$3:$F$102,MATCH($K109,Sessions!$B$3:$B$102,0),2),"")</f>
        <v/>
      </c>
      <c r="M109" s="145" t="str">
        <f>IF(NOT(ISBLANK($K109)),INDEX(Sessions!$B$3:$E$102,MATCH($K109,Sessions!$B$3:$B$102,0),3),"")</f>
        <v/>
      </c>
      <c r="N109" s="146" t="str">
        <f>IF(NOT(ISBLANK($K109)),INDEX(Sessions!$B$3:$F$102,MATCH($K109,Sessions!$B$3:$B$102,0),4),"")</f>
        <v/>
      </c>
      <c r="O109" s="147" t="str">
        <f>IF(NOT(ISBLANK($K109)),INDEX(Sessions!$B$3:$F$102,MATCH($K109,Sessions!$B$3:$B$102,0),5),"")</f>
        <v/>
      </c>
      <c r="P109" s="169"/>
      <c r="Q109" s="92"/>
      <c r="R109" s="147" t="str">
        <f t="shared" si="1"/>
        <v/>
      </c>
      <c r="S109" s="147" t="str" cm="1">
        <f t="array" ref="S109">IF(AND($P109&lt;$Q109,$P109&gt;0),_xlfn.IFS($O109 ="Q1",($P109+1), $O109 ="Q2", (71 +$P109), $O109 = "Q3", (142+$P109), $O109 = "Q4", (212 + $P109)), "")</f>
        <v/>
      </c>
      <c r="T109" s="223"/>
      <c r="U109" s="172"/>
      <c r="W109" s="521"/>
      <c r="X109" s="90"/>
    </row>
    <row r="110" spans="1:24" ht="39.75" customHeight="1" x14ac:dyDescent="0.15">
      <c r="A110" s="98"/>
      <c r="B110" s="291"/>
      <c r="C110" s="83"/>
      <c r="D110" s="164"/>
      <c r="E110" s="204" t="str" cm="1">
        <f t="array" ref="E110">IFERROR(_xlfn.IFS($F110="Start - 1", (_xlfn.XLOOKUP("End - 1", $F110:$F1114,$D110:$D1114)) - (_xlfn.XLOOKUP("Start - 1", $F110:$F1114, $D110:$D1114)), $F110="Start - 2", (_xlfn.XLOOKUP("End - 2", $F110:$F1114, $D110:$D1114)) - (_xlfn.XLOOKUP("Start - 2", $F110:$F1114, $D110:$D1114)), $F110="Start - 3", (_xlfn.XLOOKUP("End - 3", $F110:F1114, $D110:$D1114)) - (_xlfn.XLOOKUP("Start - 3", $F110:F1114, $D110:$D1114))), "")</f>
        <v/>
      </c>
      <c r="F110" s="86"/>
      <c r="G110" s="181"/>
      <c r="H110" s="181"/>
      <c r="I110" s="420"/>
      <c r="J110" s="115"/>
      <c r="K110" s="112"/>
      <c r="L110" s="145" t="str">
        <f>IF(NOT(ISBLANK($K110)),INDEX(Sessions!$B$3:$F$102,MATCH($K110,Sessions!$B$3:$B$102,0),2),"")</f>
        <v/>
      </c>
      <c r="M110" s="145" t="str">
        <f>IF(NOT(ISBLANK($K110)),INDEX(Sessions!$B$3:$E$102,MATCH($K110,Sessions!$B$3:$B$102,0),3),"")</f>
        <v/>
      </c>
      <c r="N110" s="146" t="str">
        <f>IF(NOT(ISBLANK($K110)),INDEX(Sessions!$B$3:$F$102,MATCH($K110,Sessions!$B$3:$B$102,0),4),"")</f>
        <v/>
      </c>
      <c r="O110" s="147" t="str">
        <f>IF(NOT(ISBLANK($K110)),INDEX(Sessions!$B$3:$F$102,MATCH($K110,Sessions!$B$3:$B$102,0),5),"")</f>
        <v/>
      </c>
      <c r="P110" s="169"/>
      <c r="Q110" s="92"/>
      <c r="R110" s="147" t="str">
        <f t="shared" si="1"/>
        <v/>
      </c>
      <c r="S110" s="147" t="str" cm="1">
        <f t="array" ref="S110">IF(AND($P110&lt;$Q110,$P110&gt;0),_xlfn.IFS($O110 ="Q1",($P110+1), $O110 ="Q2", (71 +$P110), $O110 = "Q3", (142+$P110), $O110 = "Q4", (212 + $P110)), "")</f>
        <v/>
      </c>
      <c r="T110" s="223"/>
      <c r="U110" s="172"/>
      <c r="W110" s="522"/>
      <c r="X110" s="90"/>
    </row>
    <row r="111" spans="1:24" s="338" customFormat="1" ht="39.75" customHeight="1" x14ac:dyDescent="0.15">
      <c r="A111" s="323"/>
      <c r="B111" s="324"/>
      <c r="C111" s="357"/>
      <c r="D111" s="326"/>
      <c r="E111" s="204" t="str" cm="1">
        <f t="array" ref="E111">IFERROR(_xlfn.IFS($F111="Start - 1", (_xlfn.XLOOKUP("End - 1", $F111:$F1115,$D111:$D1115)) - (_xlfn.XLOOKUP("Start - 1", $F111:$F1115, $D111:$D1115)), $F111="Start - 2", (_xlfn.XLOOKUP("End - 2", $F111:$F1115, $D111:$D1115)) - (_xlfn.XLOOKUP("Start - 2", $F111:$F1115, $D111:$D1115)), $F111="Start - 3", (_xlfn.XLOOKUP("End - 3", $F111:F1115, $D111:$D1115)) - (_xlfn.XLOOKUP("Start - 3", $F111:F1115, $D111:$D1115))), "")</f>
        <v/>
      </c>
      <c r="F111" s="327"/>
      <c r="G111" s="329"/>
      <c r="H111" s="329"/>
      <c r="I111" s="419"/>
      <c r="J111" s="330"/>
      <c r="K111" s="358"/>
      <c r="L111" s="145" t="str">
        <f>IF(NOT(ISBLANK($K111)),INDEX(Sessions!$B$3:$F$102,MATCH($K111,Sessions!$B$3:$B$102,0),2),"")</f>
        <v/>
      </c>
      <c r="M111" s="145" t="str">
        <f>IF(NOT(ISBLANK($K111)),INDEX(Sessions!$B$3:$E$102,MATCH($K111,Sessions!$B$3:$B$102,0),3),"")</f>
        <v/>
      </c>
      <c r="N111" s="146" t="str">
        <f>IF(NOT(ISBLANK($K111)),INDEX(Sessions!$B$3:$F$102,MATCH($K111,Sessions!$B$3:$B$102,0),4),"")</f>
        <v/>
      </c>
      <c r="O111" s="147" t="str">
        <f>IF(NOT(ISBLANK($K111)),INDEX(Sessions!$B$3:$F$102,MATCH($K111,Sessions!$B$3:$B$102,0),5),"")</f>
        <v/>
      </c>
      <c r="P111" s="339"/>
      <c r="Q111" s="359"/>
      <c r="R111" s="147" t="str">
        <f t="shared" si="1"/>
        <v/>
      </c>
      <c r="S111" s="147" t="str" cm="1">
        <f t="array" ref="S111">IF(AND($P111&lt;$Q111,$P111&gt;0),_xlfn.IFS($O111 ="Q1",($P111+1), $O111 ="Q2", (71 +$P111), $O111 = "Q3", (142+$P111), $O111 = "Q4", (212 + $P111)), "")</f>
        <v/>
      </c>
      <c r="T111" s="334"/>
      <c r="U111" s="335"/>
      <c r="V111" s="336"/>
      <c r="W111" s="519"/>
      <c r="X111" s="337"/>
    </row>
    <row r="112" spans="1:24" s="302" customFormat="1" ht="46.5" customHeight="1" x14ac:dyDescent="0.15">
      <c r="A112" s="159"/>
      <c r="B112" s="271"/>
      <c r="C112" s="192"/>
      <c r="D112" s="289"/>
      <c r="E112" s="204" t="str" cm="1">
        <f t="array" ref="E112">IFERROR(_xlfn.IFS($F112="Start - 1", (_xlfn.XLOOKUP("End - 1", $F112:$F1116,$D112:$D1116)) - (_xlfn.XLOOKUP("Start - 1", $F112:$F1116, $D112:$D1116)), $F112="Start - 2", (_xlfn.XLOOKUP("End - 2", $F112:$F1116, $D112:$D1116)) - (_xlfn.XLOOKUP("Start - 2", $F112:$F1116, $D112:$D1116)), $F112="Start - 3", (_xlfn.XLOOKUP("End - 3", $F112:F1116, $D112:$D1116)) - (_xlfn.XLOOKUP("Start - 3", $F112:F1116, $D112:$D1116))), "")</f>
        <v/>
      </c>
      <c r="F112" s="292"/>
      <c r="G112" s="293"/>
      <c r="H112" s="293"/>
      <c r="I112" s="423"/>
      <c r="J112" s="294"/>
      <c r="K112" s="295"/>
      <c r="L112" s="145" t="str">
        <f>IF(NOT(ISBLANK($K112)),INDEX(Sessions!$B$3:$F$102,MATCH($K112,Sessions!$B$3:$B$102,0),2),"")</f>
        <v/>
      </c>
      <c r="M112" s="145" t="str">
        <f>IF(NOT(ISBLANK($K112)),INDEX(Sessions!$B$3:$E$102,MATCH($K112,Sessions!$B$3:$B$102,0),3),"")</f>
        <v/>
      </c>
      <c r="N112" s="146" t="str">
        <f>IF(NOT(ISBLANK($K112)),INDEX(Sessions!$B$3:$F$102,MATCH($K112,Sessions!$B$3:$B$102,0),4),"")</f>
        <v/>
      </c>
      <c r="O112" s="147" t="str">
        <f>IF(NOT(ISBLANK($K112)),INDEX(Sessions!$B$3:$F$102,MATCH($K112,Sessions!$B$3:$B$102,0),5),"")</f>
        <v/>
      </c>
      <c r="P112" s="296"/>
      <c r="Q112" s="297"/>
      <c r="R112" s="147" t="str">
        <f t="shared" si="1"/>
        <v/>
      </c>
      <c r="S112" s="147" t="str" cm="1">
        <f t="array" ref="S112">IF(AND($P112&lt;$Q112,$P112&gt;0),_xlfn.IFS($O112 ="Q1",($P112+1), $O112 ="Q2", (71 +$P112), $O112 = "Q3", (142+$P112), $O112 = "Q4", (212 + $P112)), "")</f>
        <v/>
      </c>
      <c r="T112" s="298"/>
      <c r="U112" s="299"/>
      <c r="V112" s="300"/>
      <c r="W112" s="533"/>
      <c r="X112" s="301"/>
    </row>
    <row r="113" spans="1:24" s="302" customFormat="1" ht="39.75" customHeight="1" x14ac:dyDescent="0.15">
      <c r="A113" s="290"/>
      <c r="B113" s="291"/>
      <c r="C113" s="291"/>
      <c r="D113" s="289"/>
      <c r="E113" s="204" t="str" cm="1">
        <f t="array" ref="E113">IFERROR(_xlfn.IFS($F113="Start - 1", (_xlfn.XLOOKUP("End - 1", $F113:$F1117,$D113:$D1117)) - (_xlfn.XLOOKUP("Start - 1", $F113:$F1117, $D113:$D1117)), $F113="Start - 2", (_xlfn.XLOOKUP("End - 2", $F113:$F1117, $D113:$D1117)) - (_xlfn.XLOOKUP("Start - 2", $F113:$F1117, $D113:$D1117)), $F113="Start - 3", (_xlfn.XLOOKUP("End - 3", $F113:F1117, $D113:$D1117)) - (_xlfn.XLOOKUP("Start - 3", $F113:F1117, $D113:$D1117))), "")</f>
        <v/>
      </c>
      <c r="F113" s="292"/>
      <c r="G113" s="293"/>
      <c r="H113" s="293"/>
      <c r="I113" s="423"/>
      <c r="J113" s="294"/>
      <c r="K113" s="295"/>
      <c r="L113" s="145" t="str">
        <f>IF(NOT(ISBLANK($K113)),INDEX(Sessions!$B$3:$F$102,MATCH($K113,Sessions!$B$3:$B$102,0),2),"")</f>
        <v/>
      </c>
      <c r="M113" s="145" t="str">
        <f>IF(NOT(ISBLANK($K113)),INDEX(Sessions!$B$3:$E$102,MATCH($K113,Sessions!$B$3:$B$102,0),3),"")</f>
        <v/>
      </c>
      <c r="N113" s="146" t="str">
        <f>IF(NOT(ISBLANK($K113)),INDEX(Sessions!$B$3:$F$102,MATCH($K113,Sessions!$B$3:$B$102,0),4),"")</f>
        <v/>
      </c>
      <c r="O113" s="147" t="str">
        <f>IF(NOT(ISBLANK($K113)),INDEX(Sessions!$B$3:$F$102,MATCH($K113,Sessions!$B$3:$B$102,0),5),"")</f>
        <v/>
      </c>
      <c r="P113" s="296"/>
      <c r="Q113" s="297"/>
      <c r="R113" s="147" t="str">
        <f t="shared" si="1"/>
        <v/>
      </c>
      <c r="S113" s="147" t="str" cm="1">
        <f t="array" ref="S113">IF(AND($P113&lt;$Q113,$P113&gt;0),_xlfn.IFS($O113 ="Q1",($P113+1), $O113 ="Q2", (71 +$P113), $O113 = "Q3", (142+$P113), $O113 = "Q4", (212 + $P113)), "")</f>
        <v/>
      </c>
      <c r="T113" s="298"/>
      <c r="U113" s="299"/>
      <c r="V113" s="300"/>
      <c r="W113" s="534"/>
      <c r="X113" s="301"/>
    </row>
    <row r="114" spans="1:24" s="302" customFormat="1" ht="39.75" customHeight="1" x14ac:dyDescent="0.15">
      <c r="A114" s="290"/>
      <c r="B114" s="291"/>
      <c r="C114" s="291"/>
      <c r="D114" s="289"/>
      <c r="E114" s="204" t="str" cm="1">
        <f t="array" ref="E114">IFERROR(_xlfn.IFS($F114="Start - 1", (_xlfn.XLOOKUP("End - 1", $F114:$F1118,$D114:$D1118)) - (_xlfn.XLOOKUP("Start - 1", $F114:$F1118, $D114:$D1118)), $F114="Start - 2", (_xlfn.XLOOKUP("End - 2", $F114:$F1118, $D114:$D1118)) - (_xlfn.XLOOKUP("Start - 2", $F114:$F1118, $D114:$D1118)), $F114="Start - 3", (_xlfn.XLOOKUP("End - 3", $F114:F1118, $D114:$D1118)) - (_xlfn.XLOOKUP("Start - 3", $F114:F1118, $D114:$D1118))), "")</f>
        <v/>
      </c>
      <c r="F114" s="292"/>
      <c r="G114" s="293"/>
      <c r="H114" s="293"/>
      <c r="I114" s="423"/>
      <c r="J114" s="294"/>
      <c r="K114" s="295"/>
      <c r="L114" s="145" t="str">
        <f>IF(NOT(ISBLANK($K114)),INDEX(Sessions!$B$3:$F$102,MATCH($K114,Sessions!$B$3:$B$102,0),2),"")</f>
        <v/>
      </c>
      <c r="M114" s="145" t="str">
        <f>IF(NOT(ISBLANK($K114)),INDEX(Sessions!$B$3:$E$102,MATCH($K114,Sessions!$B$3:$B$102,0),3),"")</f>
        <v/>
      </c>
      <c r="N114" s="146" t="str">
        <f>IF(NOT(ISBLANK($K114)),INDEX(Sessions!$B$3:$F$102,MATCH($K114,Sessions!$B$3:$B$102,0),4),"")</f>
        <v/>
      </c>
      <c r="O114" s="147" t="str">
        <f>IF(NOT(ISBLANK($K114)),INDEX(Sessions!$B$3:$F$102,MATCH($K114,Sessions!$B$3:$B$102,0),5),"")</f>
        <v/>
      </c>
      <c r="P114" s="296"/>
      <c r="Q114" s="297"/>
      <c r="R114" s="147" t="str">
        <f t="shared" si="1"/>
        <v/>
      </c>
      <c r="S114" s="147" t="str" cm="1">
        <f t="array" ref="S114">IF(AND($P114&lt;$Q114,$P114&gt;0),_xlfn.IFS($O114 ="Q1",($P114+1), $O114 ="Q2", (71 +$P114), $O114 = "Q3", (142+$P114), $O114 = "Q4", (212 + $P114)), "")</f>
        <v/>
      </c>
      <c r="T114" s="298"/>
      <c r="U114" s="299"/>
      <c r="V114" s="300"/>
      <c r="W114" s="533"/>
      <c r="X114" s="301"/>
    </row>
    <row r="115" spans="1:24" s="353" customFormat="1" ht="39.75" customHeight="1" x14ac:dyDescent="0.15">
      <c r="A115" s="354"/>
      <c r="B115" s="324"/>
      <c r="C115" s="324"/>
      <c r="D115" s="344"/>
      <c r="E115" s="204" t="str" cm="1">
        <f t="array" ref="E115">IFERROR(_xlfn.IFS($F115="Start - 1", (_xlfn.XLOOKUP("End - 1", $F115:$F1119,$D115:$D1119)) - (_xlfn.XLOOKUP("Start - 1", $F115:$F1119, $D115:$D1119)), $F115="Start - 2", (_xlfn.XLOOKUP("End - 2", $F115:$F1119, $D115:$D1119)) - (_xlfn.XLOOKUP("Start - 2", $F115:$F1119, $D115:$D1119)), $F115="Start - 3", (_xlfn.XLOOKUP("End - 3", $F115:F1119, $D115:$D1119)) - (_xlfn.XLOOKUP("Start - 3", $F115:F1119, $D115:$D1119))), "")</f>
        <v/>
      </c>
      <c r="F115" s="345"/>
      <c r="G115" s="329"/>
      <c r="H115" s="329"/>
      <c r="I115" s="419"/>
      <c r="J115" s="346"/>
      <c r="K115" s="355"/>
      <c r="L115" s="145" t="str">
        <f>IF(NOT(ISBLANK($K115)),INDEX(Sessions!$B$3:$F$102,MATCH($K115,Sessions!$B$3:$B$102,0),2),"")</f>
        <v/>
      </c>
      <c r="M115" s="145" t="str">
        <f>IF(NOT(ISBLANK($K115)),INDEX(Sessions!$B$3:$E$102,MATCH($K115,Sessions!$B$3:$B$102,0),3),"")</f>
        <v/>
      </c>
      <c r="N115" s="146" t="str">
        <f>IF(NOT(ISBLANK($K115)),INDEX(Sessions!$B$3:$F$102,MATCH($K115,Sessions!$B$3:$B$102,0),4),"")</f>
        <v/>
      </c>
      <c r="O115" s="147" t="str">
        <f>IF(NOT(ISBLANK($K115)),INDEX(Sessions!$B$3:$F$102,MATCH($K115,Sessions!$B$3:$B$102,0),5),"")</f>
        <v/>
      </c>
      <c r="P115" s="348"/>
      <c r="Q115" s="356"/>
      <c r="R115" s="147" t="str">
        <f t="shared" si="1"/>
        <v/>
      </c>
      <c r="S115" s="147" t="str" cm="1">
        <f t="array" ref="S115">IF(AND($P115&lt;$Q115,$P115&gt;0),_xlfn.IFS($O115 ="Q1",($P115+1), $O115 ="Q2", (71 +$P115), $O115 = "Q3", (142+$P115), $O115 = "Q4", (212 + $P115)), "")</f>
        <v/>
      </c>
      <c r="T115" s="349"/>
      <c r="U115" s="350"/>
      <c r="V115" s="351"/>
      <c r="W115" s="535"/>
      <c r="X115" s="352"/>
    </row>
    <row r="116" spans="1:24" s="302" customFormat="1" ht="39.75" customHeight="1" x14ac:dyDescent="0.15">
      <c r="A116" s="290"/>
      <c r="B116" s="271"/>
      <c r="C116" s="192"/>
      <c r="D116" s="289"/>
      <c r="E116" s="204" t="str" cm="1">
        <f t="array" ref="E116">IFERROR(_xlfn.IFS($F116="Start - 1", (_xlfn.XLOOKUP("End - 1", $F116:$F1120,$D116:$D1120)) - (_xlfn.XLOOKUP("Start - 1", $F116:$F1120, $D116:$D1120)), $F116="Start - 2", (_xlfn.XLOOKUP("End - 2", $F116:$F1120, $D116:$D1120)) - (_xlfn.XLOOKUP("Start - 2", $F116:$F1120, $D116:$D1120)), $F116="Start - 3", (_xlfn.XLOOKUP("End - 3", $F116:F1120, $D116:$D1120)) - (_xlfn.XLOOKUP("Start - 3", $F116:F1120, $D116:$D1120))), "")</f>
        <v/>
      </c>
      <c r="F116" s="292"/>
      <c r="G116" s="293"/>
      <c r="H116" s="293"/>
      <c r="I116" s="423"/>
      <c r="J116" s="294"/>
      <c r="K116" s="295"/>
      <c r="L116" s="145" t="str">
        <f>IF(NOT(ISBLANK($K116)),INDEX(Sessions!$B$3:$F$102,MATCH($K116,Sessions!$B$3:$B$102,0),2),"")</f>
        <v/>
      </c>
      <c r="M116" s="145" t="str">
        <f>IF(NOT(ISBLANK($K116)),INDEX(Sessions!$B$3:$E$102,MATCH($K116,Sessions!$B$3:$B$102,0),3),"")</f>
        <v/>
      </c>
      <c r="N116" s="146" t="str">
        <f>IF(NOT(ISBLANK($K116)),INDEX(Sessions!$B$3:$F$102,MATCH($K116,Sessions!$B$3:$B$102,0),4),"")</f>
        <v/>
      </c>
      <c r="O116" s="147" t="str">
        <f>IF(NOT(ISBLANK($K116)),INDEX(Sessions!$B$3:$F$102,MATCH($K116,Sessions!$B$3:$B$102,0),5),"")</f>
        <v/>
      </c>
      <c r="P116" s="296"/>
      <c r="Q116" s="297"/>
      <c r="R116" s="147" t="str">
        <f t="shared" si="1"/>
        <v/>
      </c>
      <c r="S116" s="147" t="str" cm="1">
        <f t="array" ref="S116">IF(AND($P116&lt;$Q116,$P116&gt;0),_xlfn.IFS($O116 ="Q1",($P116+1), $O116 ="Q2", (71 +$P116), $O116 = "Q3", (142+$P116), $O116 = "Q4", (212 + $P116)), "")</f>
        <v/>
      </c>
      <c r="T116" s="298"/>
      <c r="U116" s="299"/>
      <c r="V116" s="300"/>
      <c r="W116" s="533"/>
      <c r="X116" s="301"/>
    </row>
    <row r="117" spans="1:24" s="302" customFormat="1" ht="39.75" customHeight="1" x14ac:dyDescent="0.15">
      <c r="A117" s="290"/>
      <c r="B117" s="291"/>
      <c r="C117" s="291"/>
      <c r="D117" s="289"/>
      <c r="E117" s="204" t="str" cm="1">
        <f t="array" ref="E117">IFERROR(_xlfn.IFS($F117="Start - 1", (_xlfn.XLOOKUP("End - 1", $F117:$F1121,$D117:$D1121)) - (_xlfn.XLOOKUP("Start - 1", $F117:$F1121, $D117:$D1121)), $F117="Start - 2", (_xlfn.XLOOKUP("End - 2", $F117:$F1121, $D117:$D1121)) - (_xlfn.XLOOKUP("Start - 2", $F117:$F1121, $D117:$D1121)), $F117="Start - 3", (_xlfn.XLOOKUP("End - 3", $F117:F1121, $D117:$D1121)) - (_xlfn.XLOOKUP("Start - 3", $F117:F1121, $D117:$D1121))), "")</f>
        <v/>
      </c>
      <c r="F117" s="292"/>
      <c r="G117" s="293"/>
      <c r="H117" s="293"/>
      <c r="I117" s="423"/>
      <c r="J117" s="294"/>
      <c r="K117" s="295"/>
      <c r="L117" s="145" t="str">
        <f>IF(NOT(ISBLANK($K117)),INDEX(Sessions!$B$3:$F$102,MATCH($K117,Sessions!$B$3:$B$102,0),2),"")</f>
        <v/>
      </c>
      <c r="M117" s="145" t="str">
        <f>IF(NOT(ISBLANK($K117)),INDEX(Sessions!$B$3:$E$102,MATCH($K117,Sessions!$B$3:$B$102,0),3),"")</f>
        <v/>
      </c>
      <c r="N117" s="146" t="str">
        <f>IF(NOT(ISBLANK($K117)),INDEX(Sessions!$B$3:$F$102,MATCH($K117,Sessions!$B$3:$B$102,0),4),"")</f>
        <v/>
      </c>
      <c r="O117" s="147" t="str">
        <f>IF(NOT(ISBLANK($K117)),INDEX(Sessions!$B$3:$F$102,MATCH($K117,Sessions!$B$3:$B$102,0),5),"")</f>
        <v/>
      </c>
      <c r="P117" s="296"/>
      <c r="Q117" s="297"/>
      <c r="R117" s="147" t="str">
        <f t="shared" si="1"/>
        <v/>
      </c>
      <c r="S117" s="147" t="str" cm="1">
        <f t="array" ref="S117">IF(AND($P117&lt;$Q117,$P117&gt;0),_xlfn.IFS($O117 ="Q1",($P117+1), $O117 ="Q2", (71 +$P117), $O117 = "Q3", (142+$P117), $O117 = "Q4", (212 + $P117)), "")</f>
        <v/>
      </c>
      <c r="T117" s="298"/>
      <c r="V117" s="300"/>
      <c r="W117" s="534"/>
      <c r="X117" s="301"/>
    </row>
    <row r="118" spans="1:24" s="302" customFormat="1" ht="48" customHeight="1" x14ac:dyDescent="0.15">
      <c r="A118" s="303"/>
      <c r="B118" s="291"/>
      <c r="C118" s="291"/>
      <c r="D118" s="289"/>
      <c r="E118" s="204" t="str" cm="1">
        <f t="array" ref="E118">IFERROR(_xlfn.IFS($F118="Start - 1", (_xlfn.XLOOKUP("End - 1", $F118:$F1122,$D118:$D1122)) - (_xlfn.XLOOKUP("Start - 1", $F118:$F1122, $D118:$D1122)), $F118="Start - 2", (_xlfn.XLOOKUP("End - 2", $F118:$F1122, $D118:$D1122)) - (_xlfn.XLOOKUP("Start - 2", $F118:$F1122, $D118:$D1122)), $F118="Start - 3", (_xlfn.XLOOKUP("End - 3", $F118:F1122, $D118:$D1122)) - (_xlfn.XLOOKUP("Start - 3", $F118:F1122, $D118:$D1122))), "")</f>
        <v/>
      </c>
      <c r="F118" s="292"/>
      <c r="G118" s="293"/>
      <c r="H118" s="293"/>
      <c r="I118" s="423"/>
      <c r="J118" s="294"/>
      <c r="K118" s="295"/>
      <c r="L118" s="145" t="str">
        <f>IF(NOT(ISBLANK($K118)),INDEX(Sessions!$B$3:$F$102,MATCH($K118,Sessions!$B$3:$B$102,0),2),"")</f>
        <v/>
      </c>
      <c r="M118" s="145" t="str">
        <f>IF(NOT(ISBLANK($K118)),INDEX(Sessions!$B$3:$E$102,MATCH($K118,Sessions!$B$3:$B$102,0),3),"")</f>
        <v/>
      </c>
      <c r="N118" s="146" t="str">
        <f>IF(NOT(ISBLANK($K118)),INDEX(Sessions!$B$3:$F$102,MATCH($K118,Sessions!$B$3:$B$102,0),4),"")</f>
        <v/>
      </c>
      <c r="O118" s="147" t="str">
        <f>IF(NOT(ISBLANK($K118)),INDEX(Sessions!$B$3:$F$102,MATCH($K118,Sessions!$B$3:$B$102,0),5),"")</f>
        <v/>
      </c>
      <c r="P118" s="296"/>
      <c r="Q118" s="296"/>
      <c r="R118" s="147" t="str">
        <f t="shared" si="1"/>
        <v/>
      </c>
      <c r="S118" s="147" t="str" cm="1">
        <f t="array" ref="S118">IF(AND($P118&lt;$Q118,$P118&gt;0),_xlfn.IFS($O118 ="Q1",($P118+1), $O118 ="Q2", (71 +$P118), $O118 = "Q3", (142+$P118), $O118 = "Q4", (212 + $P118)), "")</f>
        <v/>
      </c>
      <c r="T118" s="298"/>
      <c r="U118" s="299"/>
      <c r="V118" s="300"/>
      <c r="W118" s="533"/>
      <c r="X118" s="301"/>
    </row>
    <row r="119" spans="1:24" s="353" customFormat="1" ht="39.75" customHeight="1" x14ac:dyDescent="0.15">
      <c r="A119" s="343"/>
      <c r="B119" s="324"/>
      <c r="C119" s="324"/>
      <c r="D119" s="344"/>
      <c r="E119" s="204" t="str" cm="1">
        <f t="array" ref="E119">IFERROR(_xlfn.IFS($F119="Start - 1", (_xlfn.XLOOKUP("End - 1", $F119:$F1123,$D119:$D1123)) - (_xlfn.XLOOKUP("Start - 1", $F119:$F1123, $D119:$D1123)), $F119="Start - 2", (_xlfn.XLOOKUP("End - 2", $F119:$F1123, $D119:$D1123)) - (_xlfn.XLOOKUP("Start - 2", $F119:$F1123, $D119:$D1123)), $F119="Start - 3", (_xlfn.XLOOKUP("End - 3", $F119:F1123, $D119:$D1123)) - (_xlfn.XLOOKUP("Start - 3", $F119:F1123, $D119:$D1123))), "")</f>
        <v/>
      </c>
      <c r="F119" s="345"/>
      <c r="G119" s="329"/>
      <c r="H119" s="329"/>
      <c r="I119" s="419"/>
      <c r="J119" s="346"/>
      <c r="K119" s="347"/>
      <c r="L119" s="145" t="str">
        <f>IF(NOT(ISBLANK($K119)),INDEX(Sessions!$B$3:$F$102,MATCH($K119,Sessions!$B$3:$B$102,0),2),"")</f>
        <v/>
      </c>
      <c r="M119" s="145" t="str">
        <f>IF(NOT(ISBLANK($K119)),INDEX(Sessions!$B$3:$E$102,MATCH($K119,Sessions!$B$3:$B$102,0),3),"")</f>
        <v/>
      </c>
      <c r="N119" s="146" t="str">
        <f>IF(NOT(ISBLANK($K119)),INDEX(Sessions!$B$3:$F$102,MATCH($K119,Sessions!$B$3:$B$102,0),4),"")</f>
        <v/>
      </c>
      <c r="O119" s="147" t="str">
        <f>IF(NOT(ISBLANK($K119)),INDEX(Sessions!$B$3:$F$102,MATCH($K119,Sessions!$B$3:$B$102,0),5),"")</f>
        <v/>
      </c>
      <c r="P119" s="348"/>
      <c r="Q119" s="348"/>
      <c r="R119" s="147" t="str">
        <f t="shared" si="1"/>
        <v/>
      </c>
      <c r="S119" s="147" t="str" cm="1">
        <f t="array" ref="S119">IF(AND($P119&lt;$Q119,$P119&gt;0),_xlfn.IFS($O119 ="Q1",($P119+1), $O119 ="Q2", (71 +$P119), $O119 = "Q3", (142+$P119), $O119 = "Q4", (212 + $P119)), "")</f>
        <v/>
      </c>
      <c r="T119" s="349"/>
      <c r="U119" s="350"/>
      <c r="V119" s="351"/>
      <c r="W119" s="535"/>
      <c r="X119" s="352"/>
    </row>
    <row r="120" spans="1:24" s="302" customFormat="1" ht="39.75" customHeight="1" x14ac:dyDescent="0.15">
      <c r="A120" s="304"/>
      <c r="B120" s="271"/>
      <c r="C120" s="192"/>
      <c r="D120" s="289"/>
      <c r="E120" s="204" t="str" cm="1">
        <f t="array" ref="E120">IFERROR(_xlfn.IFS($F120="Start - 1", (_xlfn.XLOOKUP("End - 1", $F120:$F1124,$D120:$D1124)) - (_xlfn.XLOOKUP("Start - 1", $F120:$F1124, $D120:$D1124)), $F120="Start - 2", (_xlfn.XLOOKUP("End - 2", $F120:$F1124, $D120:$D1124)) - (_xlfn.XLOOKUP("Start - 2", $F120:$F1124, $D120:$D1124)), $F120="Start - 3", (_xlfn.XLOOKUP("End - 3", $F120:F1124, $D120:$D1124)) - (_xlfn.XLOOKUP("Start - 3", $F120:F1124, $D120:$D1124))), "")</f>
        <v/>
      </c>
      <c r="F120" s="292"/>
      <c r="G120" s="293"/>
      <c r="H120" s="293"/>
      <c r="I120" s="423"/>
      <c r="J120" s="294"/>
      <c r="K120" s="305"/>
      <c r="L120" s="145" t="str">
        <f>IF(NOT(ISBLANK($K120)),INDEX(Sessions!$B$3:$F$102,MATCH($K120,Sessions!$B$3:$B$102,0),2),"")</f>
        <v/>
      </c>
      <c r="M120" s="145" t="str">
        <f>IF(NOT(ISBLANK($K120)),INDEX(Sessions!$B$3:$E$102,MATCH($K120,Sessions!$B$3:$B$102,0),3),"")</f>
        <v/>
      </c>
      <c r="N120" s="146" t="str">
        <f>IF(NOT(ISBLANK($K120)),INDEX(Sessions!$B$3:$F$102,MATCH($K120,Sessions!$B$3:$B$102,0),4),"")</f>
        <v/>
      </c>
      <c r="O120" s="147" t="str">
        <f>IF(NOT(ISBLANK($K120)),INDEX(Sessions!$B$3:$F$102,MATCH($K120,Sessions!$B$3:$B$102,0),5),"")</f>
        <v/>
      </c>
      <c r="P120" s="296"/>
      <c r="Q120" s="296"/>
      <c r="R120" s="147" t="str">
        <f t="shared" si="1"/>
        <v/>
      </c>
      <c r="S120" s="147" t="str" cm="1">
        <f t="array" ref="S120">IF(AND($P120&lt;$Q120,$P120&gt;0),_xlfn.IFS($O120 ="Q1",($P120+1), $O120 ="Q2", (71 +$P120), $O120 = "Q3", (142+$P120), $O120 = "Q4", (212 + $P120)), "")</f>
        <v/>
      </c>
      <c r="T120" s="298"/>
      <c r="U120" s="299"/>
      <c r="V120" s="300"/>
      <c r="W120" s="533"/>
      <c r="X120" s="301"/>
    </row>
    <row r="121" spans="1:24" s="302" customFormat="1" ht="47.25" customHeight="1" x14ac:dyDescent="0.15">
      <c r="A121" s="304"/>
      <c r="B121" s="291"/>
      <c r="C121" s="291"/>
      <c r="D121" s="289"/>
      <c r="E121" s="204" t="str" cm="1">
        <f t="array" ref="E121">IFERROR(_xlfn.IFS($F121="Start - 1", (_xlfn.XLOOKUP("End - 1", $F121:$F1125,$D121:$D1125)) - (_xlfn.XLOOKUP("Start - 1", $F121:$F1125, $D121:$D1125)), $F121="Start - 2", (_xlfn.XLOOKUP("End - 2", $F121:$F1125, $D121:$D1125)) - (_xlfn.XLOOKUP("Start - 2", $F121:$F1125, $D121:$D1125)), $F121="Start - 3", (_xlfn.XLOOKUP("End - 3", $F121:F1125, $D121:$D1125)) - (_xlfn.XLOOKUP("Start - 3", $F121:F1125, $D121:$D1125))), "")</f>
        <v/>
      </c>
      <c r="F121" s="292"/>
      <c r="G121" s="293"/>
      <c r="H121" s="293"/>
      <c r="I121" s="423"/>
      <c r="J121" s="294"/>
      <c r="K121" s="305"/>
      <c r="L121" s="145" t="str">
        <f>IF(NOT(ISBLANK($K121)),INDEX(Sessions!$B$3:$F$102,MATCH($K121,Sessions!$B$3:$B$102,0),2),"")</f>
        <v/>
      </c>
      <c r="M121" s="145" t="str">
        <f>IF(NOT(ISBLANK($K121)),INDEX(Sessions!$B$3:$E$102,MATCH($K121,Sessions!$B$3:$B$102,0),3),"")</f>
        <v/>
      </c>
      <c r="N121" s="146" t="str">
        <f>IF(NOT(ISBLANK($K121)),INDEX(Sessions!$B$3:$F$102,MATCH($K121,Sessions!$B$3:$B$102,0),4),"")</f>
        <v/>
      </c>
      <c r="O121" s="147" t="str">
        <f>IF(NOT(ISBLANK($K121)),INDEX(Sessions!$B$3:$F$102,MATCH($K121,Sessions!$B$3:$B$102,0),5),"")</f>
        <v/>
      </c>
      <c r="P121" s="296"/>
      <c r="Q121" s="296"/>
      <c r="R121" s="147" t="str">
        <f t="shared" si="1"/>
        <v/>
      </c>
      <c r="S121" s="147" t="str" cm="1">
        <f t="array" ref="S121">IF(AND($P121&lt;$Q121,$P121&gt;0),_xlfn.IFS($O121 ="Q1",($P121+1), $O121 ="Q2", (71 +$P121), $O121 = "Q3", (142+$P121), $O121 = "Q4", (212 + $P121)), "")</f>
        <v/>
      </c>
      <c r="T121" s="298"/>
      <c r="U121" s="299"/>
      <c r="V121" s="300"/>
      <c r="W121" s="536"/>
      <c r="X121" s="301"/>
    </row>
    <row r="122" spans="1:24" s="302" customFormat="1" ht="39.75" customHeight="1" x14ac:dyDescent="0.15">
      <c r="A122" s="304"/>
      <c r="B122" s="291"/>
      <c r="C122" s="291"/>
      <c r="D122" s="289"/>
      <c r="E122" s="204" t="str" cm="1">
        <f t="array" ref="E122">IFERROR(_xlfn.IFS($F122="Start - 1", (_xlfn.XLOOKUP("End - 1", $F122:$F1126,$D122:$D1126)) - (_xlfn.XLOOKUP("Start - 1", $F122:$F1126, $D122:$D1126)), $F122="Start - 2", (_xlfn.XLOOKUP("End - 2", $F122:$F1126, $D122:$D1126)) - (_xlfn.XLOOKUP("Start - 2", $F122:$F1126, $D122:$D1126)), $F122="Start - 3", (_xlfn.XLOOKUP("End - 3", $F122:F1126, $D122:$D1126)) - (_xlfn.XLOOKUP("Start - 3", $F122:F1126, $D122:$D1126))), "")</f>
        <v/>
      </c>
      <c r="F122" s="292"/>
      <c r="G122" s="293"/>
      <c r="H122" s="293"/>
      <c r="I122" s="423"/>
      <c r="J122" s="294"/>
      <c r="K122" s="305"/>
      <c r="L122" s="145" t="str">
        <f>IF(NOT(ISBLANK($K122)),INDEX(Sessions!$B$3:$F$102,MATCH($K122,Sessions!$B$3:$B$102,0),2),"")</f>
        <v/>
      </c>
      <c r="M122" s="145" t="str">
        <f>IF(NOT(ISBLANK($K122)),INDEX(Sessions!$B$3:$E$102,MATCH($K122,Sessions!$B$3:$B$102,0),3),"")</f>
        <v/>
      </c>
      <c r="N122" s="146" t="str">
        <f>IF(NOT(ISBLANK($K122)),INDEX(Sessions!$B$3:$F$102,MATCH($K122,Sessions!$B$3:$B$102,0),4),"")</f>
        <v/>
      </c>
      <c r="O122" s="147" t="str">
        <f>IF(NOT(ISBLANK($K122)),INDEX(Sessions!$B$3:$F$102,MATCH($K122,Sessions!$B$3:$B$102,0),5),"")</f>
        <v/>
      </c>
      <c r="P122" s="296"/>
      <c r="Q122" s="296"/>
      <c r="R122" s="147" t="str">
        <f t="shared" si="1"/>
        <v/>
      </c>
      <c r="S122" s="147" t="str" cm="1">
        <f t="array" ref="S122">IF(AND($P122&lt;$Q122,$P122&gt;0),_xlfn.IFS($O122 ="Q1",($P122+1), $O122 ="Q2", (71 +$P122), $O122 = "Q3", (142+$P122), $O122 = "Q4", (212 + $P122)), "")</f>
        <v/>
      </c>
      <c r="T122" s="298"/>
      <c r="U122" s="299"/>
      <c r="V122" s="300"/>
      <c r="W122" s="533"/>
      <c r="X122" s="301"/>
    </row>
    <row r="123" spans="1:24" s="353" customFormat="1" ht="39.75" customHeight="1" x14ac:dyDescent="0.15">
      <c r="A123" s="343"/>
      <c r="B123" s="324"/>
      <c r="C123" s="324"/>
      <c r="D123" s="344"/>
      <c r="E123" s="204" t="str" cm="1">
        <f t="array" ref="E123">IFERROR(_xlfn.IFS($F123="Start - 1", (_xlfn.XLOOKUP("End - 1", $F123:$F1127,$D123:$D1127)) - (_xlfn.XLOOKUP("Start - 1", $F123:$F1127, $D123:$D1127)), $F123="Start - 2", (_xlfn.XLOOKUP("End - 2", $F123:$F1127, $D123:$D1127)) - (_xlfn.XLOOKUP("Start - 2", $F123:$F1127, $D123:$D1127)), $F123="Start - 3", (_xlfn.XLOOKUP("End - 3", $F123:F1127, $D123:$D1127)) - (_xlfn.XLOOKUP("Start - 3", $F123:F1127, $D123:$D1127))), "")</f>
        <v/>
      </c>
      <c r="F123" s="345"/>
      <c r="G123" s="329"/>
      <c r="H123" s="329"/>
      <c r="I123" s="419"/>
      <c r="J123" s="346"/>
      <c r="K123" s="347"/>
      <c r="L123" s="145" t="str">
        <f>IF(NOT(ISBLANK($K123)),INDEX(Sessions!$B$3:$F$102,MATCH($K123,Sessions!$B$3:$B$102,0),2),"")</f>
        <v/>
      </c>
      <c r="M123" s="145" t="str">
        <f>IF(NOT(ISBLANK($K123)),INDEX(Sessions!$B$3:$E$102,MATCH($K123,Sessions!$B$3:$B$102,0),3),"")</f>
        <v/>
      </c>
      <c r="N123" s="146" t="str">
        <f>IF(NOT(ISBLANK($K123)),INDEX(Sessions!$B$3:$F$102,MATCH($K123,Sessions!$B$3:$B$102,0),4),"")</f>
        <v/>
      </c>
      <c r="O123" s="147" t="str">
        <f>IF(NOT(ISBLANK($K123)),INDEX(Sessions!$B$3:$F$102,MATCH($K123,Sessions!$B$3:$B$102,0),5),"")</f>
        <v/>
      </c>
      <c r="P123" s="348"/>
      <c r="Q123" s="348"/>
      <c r="R123" s="147" t="str">
        <f t="shared" si="1"/>
        <v/>
      </c>
      <c r="S123" s="147" t="str" cm="1">
        <f t="array" ref="S123">IF(AND($P123&lt;$Q123,$P123&gt;0),_xlfn.IFS($O123 ="Q1",($P123+1), $O123 ="Q2", (71 +$P123), $O123 = "Q3", (142+$P123), $O123 = "Q4", (212 + $P123)), "")</f>
        <v/>
      </c>
      <c r="T123" s="349"/>
      <c r="U123" s="350"/>
      <c r="V123" s="351"/>
      <c r="W123" s="537"/>
      <c r="X123" s="352"/>
    </row>
    <row r="124" spans="1:24" s="77" customFormat="1" ht="49.5" customHeight="1" x14ac:dyDescent="0.15">
      <c r="A124" s="246"/>
      <c r="B124" s="271"/>
      <c r="C124" s="192"/>
      <c r="D124" s="179"/>
      <c r="E124" s="204" t="str" cm="1">
        <f t="array" ref="E124">IFERROR(_xlfn.IFS($F124="Start - 1", (_xlfn.XLOOKUP("End - 1", $F124:$F1128,$D124:$D1128)) - (_xlfn.XLOOKUP("Start - 1", $F124:$F1128, $D124:$D1128)), $F124="Start - 2", (_xlfn.XLOOKUP("End - 2", $F124:$F1128, $D124:$D1128)) - (_xlfn.XLOOKUP("Start - 2", $F124:$F1128, $D124:$D1128)), $F124="Start - 3", (_xlfn.XLOOKUP("End - 3", $F124:F1128, $D124:$D1128)) - (_xlfn.XLOOKUP("Start - 3", $F124:F1128, $D124:$D1128))), "")</f>
        <v/>
      </c>
      <c r="F124" s="129"/>
      <c r="G124" s="181"/>
      <c r="H124" s="181"/>
      <c r="I124" s="420"/>
      <c r="J124" s="209"/>
      <c r="K124" s="132"/>
      <c r="L124" s="145" t="str">
        <f>IF(NOT(ISBLANK($K124)),INDEX(Sessions!$B$3:$F$102,MATCH($K124,Sessions!$B$3:$B$102,0),2),"")</f>
        <v/>
      </c>
      <c r="M124" s="145" t="str">
        <f>IF(NOT(ISBLANK($K124)),INDEX(Sessions!$B$3:$E$102,MATCH($K124,Sessions!$B$3:$B$102,0),3),"")</f>
        <v/>
      </c>
      <c r="N124" s="146" t="str">
        <f>IF(NOT(ISBLANK($K124)),INDEX(Sessions!$B$3:$F$102,MATCH($K124,Sessions!$B$3:$B$102,0),4),"")</f>
        <v/>
      </c>
      <c r="O124" s="147" t="str">
        <f>IF(NOT(ISBLANK($K124)),INDEX(Sessions!$B$3:$F$102,MATCH($K124,Sessions!$B$3:$B$102,0),5),"")</f>
        <v/>
      </c>
      <c r="P124" s="184"/>
      <c r="Q124" s="134"/>
      <c r="R124" s="147" t="str">
        <f t="shared" si="1"/>
        <v/>
      </c>
      <c r="S124" s="147" t="str" cm="1">
        <f t="array" ref="S124">IF(AND($P124&lt;$Q124,$P124&gt;0),_xlfn.IFS($O124 ="Q1",($P124+1), $O124 ="Q2", (71 +$P124), $O124 = "Q3", (142+$P124), $O124 = "Q4", (212 + $P124)), "")</f>
        <v/>
      </c>
      <c r="T124" s="210"/>
      <c r="U124" s="299"/>
      <c r="V124" s="136"/>
      <c r="W124" s="520"/>
      <c r="X124" s="137"/>
    </row>
    <row r="125" spans="1:24" ht="39.75" customHeight="1" x14ac:dyDescent="0.15">
      <c r="A125" s="100"/>
      <c r="B125" s="271"/>
      <c r="C125" s="83"/>
      <c r="D125" s="164"/>
      <c r="E125" s="204" t="str" cm="1">
        <f t="array" ref="E125">IFERROR(_xlfn.IFS($F125="Start - 1", (_xlfn.XLOOKUP("End - 1", $F125:$F1129,$D125:$D1129)) - (_xlfn.XLOOKUP("Start - 1", $F125:$F1129, $D125:$D1129)), $F125="Start - 2", (_xlfn.XLOOKUP("End - 2", $F125:$F1129, $D125:$D1129)) - (_xlfn.XLOOKUP("Start - 2", $F125:$F1129, $D125:$D1129)), $F125="Start - 3", (_xlfn.XLOOKUP("End - 3", $F125:F1129, $D125:$D1129)) - (_xlfn.XLOOKUP("Start - 3", $F125:F1129, $D125:$D1129))), "")</f>
        <v/>
      </c>
      <c r="F125" s="86"/>
      <c r="G125" s="181"/>
      <c r="H125" s="181"/>
      <c r="I125" s="420"/>
      <c r="J125" s="123"/>
      <c r="K125" s="112"/>
      <c r="L125" s="145" t="str">
        <f>IF(NOT(ISBLANK($K125)),INDEX(Sessions!$B$3:$F$102,MATCH($K125,Sessions!$B$3:$B$102,0),2),"")</f>
        <v/>
      </c>
      <c r="M125" s="145" t="str">
        <f>IF(NOT(ISBLANK($K125)),INDEX(Sessions!$B$3:$E$102,MATCH($K125,Sessions!$B$3:$B$102,0),3),"")</f>
        <v/>
      </c>
      <c r="N125" s="146" t="str">
        <f>IF(NOT(ISBLANK($K125)),INDEX(Sessions!$B$3:$F$102,MATCH($K125,Sessions!$B$3:$B$102,0),4),"")</f>
        <v/>
      </c>
      <c r="O125" s="147" t="str">
        <f>IF(NOT(ISBLANK($K125)),INDEX(Sessions!$B$3:$F$102,MATCH($K125,Sessions!$B$3:$B$102,0),5),"")</f>
        <v/>
      </c>
      <c r="P125" s="169"/>
      <c r="Q125" s="92"/>
      <c r="R125" s="147" t="str">
        <f t="shared" si="1"/>
        <v/>
      </c>
      <c r="S125" s="147" t="str" cm="1">
        <f t="array" ref="S125">IF(AND($P125&lt;$Q125,$P125&gt;0),_xlfn.IFS($O125 ="Q1",($P125+1), $O125 ="Q2", (71 +$P125), $O125 = "Q3", (142+$P125), $O125 = "Q4", (212 + $P125)), "")</f>
        <v/>
      </c>
      <c r="T125" s="223"/>
      <c r="U125" s="172"/>
      <c r="W125" s="521"/>
      <c r="X125" s="90"/>
    </row>
    <row r="126" spans="1:24" ht="56.25" customHeight="1" x14ac:dyDescent="0.15">
      <c r="A126" s="100"/>
      <c r="B126" s="291"/>
      <c r="C126" s="83"/>
      <c r="D126" s="164"/>
      <c r="E126" s="204" t="str" cm="1">
        <f t="array" ref="E126">IFERROR(_xlfn.IFS($F126="Start - 1", (_xlfn.XLOOKUP("End - 1", $F126:$F1130,$D126:$D1130)) - (_xlfn.XLOOKUP("Start - 1", $F126:$F1130, $D126:$D1130)), $F126="Start - 2", (_xlfn.XLOOKUP("End - 2", $F126:$F1130, $D126:$D1130)) - (_xlfn.XLOOKUP("Start - 2", $F126:$F1130, $D126:$D1130)), $F126="Start - 3", (_xlfn.XLOOKUP("End - 3", $F126:F1130, $D126:$D1130)) - (_xlfn.XLOOKUP("Start - 3", $F126:F1130, $D126:$D1130))), "")</f>
        <v/>
      </c>
      <c r="F126" s="86"/>
      <c r="G126" s="181"/>
      <c r="H126" s="181"/>
      <c r="I126" s="420"/>
      <c r="J126" s="123"/>
      <c r="K126" s="112"/>
      <c r="L126" s="145" t="str">
        <f>IF(NOT(ISBLANK($K126)),INDEX(Sessions!$B$3:$F$102,MATCH($K126,Sessions!$B$3:$B$102,0),2),"")</f>
        <v/>
      </c>
      <c r="M126" s="145" t="str">
        <f>IF(NOT(ISBLANK($K126)),INDEX(Sessions!$B$3:$E$102,MATCH($K126,Sessions!$B$3:$B$102,0),3),"")</f>
        <v/>
      </c>
      <c r="N126" s="146" t="str">
        <f>IF(NOT(ISBLANK($K126)),INDEX(Sessions!$B$3:$F$102,MATCH($K126,Sessions!$B$3:$B$102,0),4),"")</f>
        <v/>
      </c>
      <c r="O126" s="147" t="str">
        <f>IF(NOT(ISBLANK($K126)),INDEX(Sessions!$B$3:$F$102,MATCH($K126,Sessions!$B$3:$B$102,0),5),"")</f>
        <v/>
      </c>
      <c r="P126" s="169"/>
      <c r="Q126" s="92"/>
      <c r="R126" s="147" t="str">
        <f t="shared" si="1"/>
        <v/>
      </c>
      <c r="S126" s="147" t="str" cm="1">
        <f t="array" ref="S126">IF(AND($P126&lt;$Q126,$P126&gt;0),_xlfn.IFS($O126 ="Q1",($P126+1), $O126 ="Q2", (71 +$P126), $O126 = "Q3", (142+$P126), $O126 = "Q4", (212 + $P126)), "")</f>
        <v/>
      </c>
      <c r="T126" s="223"/>
      <c r="U126" s="172"/>
      <c r="W126" s="522"/>
      <c r="X126" s="90"/>
    </row>
    <row r="127" spans="1:24" ht="39.75" customHeight="1" x14ac:dyDescent="0.15">
      <c r="A127" s="100"/>
      <c r="B127" s="291"/>
      <c r="C127" s="83"/>
      <c r="D127" s="164"/>
      <c r="E127" s="204" t="str" cm="1">
        <f t="array" ref="E127">IFERROR(_xlfn.IFS($F127="Start - 1", (_xlfn.XLOOKUP("End - 1", $F127:$F1131,$D127:$D1131)) - (_xlfn.XLOOKUP("Start - 1", $F127:$F1131, $D127:$D1131)), $F127="Start - 2", (_xlfn.XLOOKUP("End - 2", $F127:$F1131, $D127:$D1131)) - (_xlfn.XLOOKUP("Start - 2", $F127:$F1131, $D127:$D1131)), $F127="Start - 3", (_xlfn.XLOOKUP("End - 3", $F127:F1131, $D127:$D1131)) - (_xlfn.XLOOKUP("Start - 3", $F127:F1131, $D127:$D1131))), "")</f>
        <v/>
      </c>
      <c r="F127" s="86"/>
      <c r="G127" s="181"/>
      <c r="H127" s="181"/>
      <c r="I127" s="420"/>
      <c r="J127" s="123"/>
      <c r="K127" s="112"/>
      <c r="L127" s="145" t="str">
        <f>IF(NOT(ISBLANK($K127)),INDEX(Sessions!$B$3:$F$102,MATCH($K127,Sessions!$B$3:$B$102,0),2),"")</f>
        <v/>
      </c>
      <c r="M127" s="145" t="str">
        <f>IF(NOT(ISBLANK($K127)),INDEX(Sessions!$B$3:$E$102,MATCH($K127,Sessions!$B$3:$B$102,0),3),"")</f>
        <v/>
      </c>
      <c r="N127" s="146" t="str">
        <f>IF(NOT(ISBLANK($K127)),INDEX(Sessions!$B$3:$F$102,MATCH($K127,Sessions!$B$3:$B$102,0),4),"")</f>
        <v/>
      </c>
      <c r="O127" s="147" t="str">
        <f>IF(NOT(ISBLANK($K127)),INDEX(Sessions!$B$3:$F$102,MATCH($K127,Sessions!$B$3:$B$102,0),5),"")</f>
        <v/>
      </c>
      <c r="P127" s="169"/>
      <c r="Q127" s="92"/>
      <c r="R127" s="147" t="str">
        <f t="shared" si="1"/>
        <v/>
      </c>
      <c r="S127" s="147" t="str" cm="1">
        <f t="array" ref="S127">IF(AND($P127&lt;$Q127,$P127&gt;0),_xlfn.IFS($O127 ="Q1",($P127+1), $O127 ="Q2", (71 +$P127), $O127 = "Q3", (142+$P127), $O127 = "Q4", (212 + $P127)), "")</f>
        <v/>
      </c>
      <c r="T127" s="223"/>
      <c r="U127" s="172"/>
      <c r="W127" s="529"/>
      <c r="X127" s="90"/>
    </row>
    <row r="128" spans="1:24" s="338" customFormat="1" ht="39.75" customHeight="1" x14ac:dyDescent="0.15">
      <c r="A128" s="342"/>
      <c r="B128" s="324"/>
      <c r="C128" s="325"/>
      <c r="D128" s="326"/>
      <c r="E128" s="204" t="str" cm="1">
        <f t="array" ref="E128">IFERROR(_xlfn.IFS($F128="Start - 1", (_xlfn.XLOOKUP("End - 1", $F128:$F1132,$D128:$D1132)) - (_xlfn.XLOOKUP("Start - 1", $F128:$F1132, $D128:$D1132)), $F128="Start - 2", (_xlfn.XLOOKUP("End - 2", $F128:$F1132, $D128:$D1132)) - (_xlfn.XLOOKUP("Start - 2", $F128:$F1132, $D128:$D1132)), $F128="Start - 3", (_xlfn.XLOOKUP("End - 3", $F128:F1132, $D128:$D1132)) - (_xlfn.XLOOKUP("Start - 3", $F128:F1132, $D128:$D1132))), "")</f>
        <v/>
      </c>
      <c r="F128" s="327"/>
      <c r="G128" s="329"/>
      <c r="H128" s="329"/>
      <c r="I128" s="419"/>
      <c r="J128" s="330"/>
      <c r="K128" s="331"/>
      <c r="L128" s="145" t="str">
        <f>IF(NOT(ISBLANK($K128)),INDEX(Sessions!$B$3:$F$102,MATCH($K128,Sessions!$B$3:$B$102,0),2),"")</f>
        <v/>
      </c>
      <c r="M128" s="145" t="str">
        <f>IF(NOT(ISBLANK($K128)),INDEX(Sessions!$B$3:$E$102,MATCH($K128,Sessions!$B$3:$B$102,0),3),"")</f>
        <v/>
      </c>
      <c r="N128" s="146" t="str">
        <f>IF(NOT(ISBLANK($K128)),INDEX(Sessions!$B$3:$F$102,MATCH($K128,Sessions!$B$3:$B$102,0),4),"")</f>
        <v/>
      </c>
      <c r="O128" s="147" t="str">
        <f>IF(NOT(ISBLANK($K128)),INDEX(Sessions!$B$3:$F$102,MATCH($K128,Sessions!$B$3:$B$102,0),5),"")</f>
        <v/>
      </c>
      <c r="P128" s="339"/>
      <c r="Q128" s="333"/>
      <c r="R128" s="147" t="str">
        <f t="shared" si="1"/>
        <v/>
      </c>
      <c r="S128" s="147" t="str" cm="1">
        <f t="array" ref="S128">IF(AND($P128&lt;$Q128,$P128&gt;0),_xlfn.IFS($O128 ="Q1",($P128+1), $O128 ="Q2", (71 +$P128), $O128 = "Q3", (142+$P128), $O128 = "Q4", (212 + $P128)), "")</f>
        <v/>
      </c>
      <c r="T128" s="334"/>
      <c r="U128" s="335"/>
      <c r="V128" s="336"/>
      <c r="W128" s="519"/>
      <c r="X128" s="337"/>
    </row>
    <row r="129" spans="1:24" s="77" customFormat="1" ht="39.75" customHeight="1" x14ac:dyDescent="0.15">
      <c r="A129" s="159"/>
      <c r="B129" s="291"/>
      <c r="C129" s="192"/>
      <c r="D129" s="179"/>
      <c r="E129" s="204" t="str" cm="1">
        <f t="array" ref="E129">IFERROR(_xlfn.IFS($F129="Start - 1", (_xlfn.XLOOKUP("End - 1", $F129:$F1133,$D129:$D1133)) - (_xlfn.XLOOKUP("Start - 1", $F129:$F1133, $D129:$D1133)), $F129="Start - 2", (_xlfn.XLOOKUP("End - 2", $F129:$F1133, $D129:$D1133)) - (_xlfn.XLOOKUP("Start - 2", $F129:$F1133, $D129:$D1133)), $F129="Start - 3", (_xlfn.XLOOKUP("End - 3", $F129:F1133, $D129:$D1133)) - (_xlfn.XLOOKUP("Start - 3", $F129:F1133, $D129:$D1133))), "")</f>
        <v/>
      </c>
      <c r="F129" s="129"/>
      <c r="G129" s="181"/>
      <c r="H129" s="181"/>
      <c r="I129" s="420"/>
      <c r="J129" s="209"/>
      <c r="K129" s="132"/>
      <c r="L129" s="145" t="str">
        <f>IF(NOT(ISBLANK($K129)),INDEX(Sessions!$B$3:$F$102,MATCH($K129,Sessions!$B$3:$B$102,0),2),"")</f>
        <v/>
      </c>
      <c r="M129" s="145" t="str">
        <f>IF(NOT(ISBLANK($K129)),INDEX(Sessions!$B$3:$E$102,MATCH($K129,Sessions!$B$3:$B$102,0),3),"")</f>
        <v/>
      </c>
      <c r="N129" s="146" t="str">
        <f>IF(NOT(ISBLANK($K129)),INDEX(Sessions!$B$3:$F$102,MATCH($K129,Sessions!$B$3:$B$102,0),4),"")</f>
        <v/>
      </c>
      <c r="O129" s="147" t="str">
        <f>IF(NOT(ISBLANK($K129)),INDEX(Sessions!$B$3:$F$102,MATCH($K129,Sessions!$B$3:$B$102,0),5),"")</f>
        <v/>
      </c>
      <c r="P129" s="184"/>
      <c r="Q129" s="134"/>
      <c r="R129" s="147" t="str">
        <f t="shared" si="1"/>
        <v/>
      </c>
      <c r="S129" s="147" t="str" cm="1">
        <f t="array" ref="S129">IF(AND($P129&lt;$Q129,$P129&gt;0),_xlfn.IFS($O129 ="Q1",($P129+1), $O129 ="Q2", (71 +$P129), $O129 = "Q3", (142+$P129), $O129 = "Q4", (212 + $P129)), "")</f>
        <v/>
      </c>
      <c r="T129" s="210"/>
      <c r="U129" s="187"/>
      <c r="V129" s="136"/>
      <c r="W129" s="520"/>
      <c r="X129" s="137"/>
    </row>
    <row r="130" spans="1:24" ht="39.75" customHeight="1" x14ac:dyDescent="0.15">
      <c r="A130" s="100"/>
      <c r="B130" s="291"/>
      <c r="C130" s="83"/>
      <c r="D130" s="164"/>
      <c r="E130" s="204" t="str" cm="1">
        <f t="array" ref="E130">IFERROR(_xlfn.IFS($F130="Start - 1", (_xlfn.XLOOKUP("End - 1", $F130:$F1134,$D130:$D1134)) - (_xlfn.XLOOKUP("Start - 1", $F130:$F1134, $D130:$D1134)), $F130="Start - 2", (_xlfn.XLOOKUP("End - 2", $F130:$F1134, $D130:$D1134)) - (_xlfn.XLOOKUP("Start - 2", $F130:$F1134, $D130:$D1134)), $F130="Start - 3", (_xlfn.XLOOKUP("End - 3", $F130:F1134, $D130:$D1134)) - (_xlfn.XLOOKUP("Start - 3", $F130:F1134, $D130:$D1134))), "")</f>
        <v/>
      </c>
      <c r="F130" s="86"/>
      <c r="G130" s="181"/>
      <c r="H130" s="181"/>
      <c r="I130" s="420"/>
      <c r="J130" s="123"/>
      <c r="K130" s="112"/>
      <c r="L130" s="145" t="str">
        <f>IF(NOT(ISBLANK($K130)),INDEX(Sessions!$B$3:$F$102,MATCH($K130,Sessions!$B$3:$B$102,0),2),"")</f>
        <v/>
      </c>
      <c r="M130" s="145" t="str">
        <f>IF(NOT(ISBLANK($K130)),INDEX(Sessions!$B$3:$E$102,MATCH($K130,Sessions!$B$3:$B$102,0),3),"")</f>
        <v/>
      </c>
      <c r="N130" s="146" t="str">
        <f>IF(NOT(ISBLANK($K130)),INDEX(Sessions!$B$3:$F$102,MATCH($K130,Sessions!$B$3:$B$102,0),4),"")</f>
        <v/>
      </c>
      <c r="O130" s="147" t="str">
        <f>IF(NOT(ISBLANK($K130)),INDEX(Sessions!$B$3:$F$102,MATCH($K130,Sessions!$B$3:$B$102,0),5),"")</f>
        <v/>
      </c>
      <c r="P130" s="169"/>
      <c r="Q130" s="92"/>
      <c r="R130" s="147" t="str">
        <f t="shared" si="1"/>
        <v/>
      </c>
      <c r="S130" s="147" t="str" cm="1">
        <f t="array" ref="S130">IF(AND($P130&lt;$Q130,$P130&gt;0),_xlfn.IFS($O130 ="Q1",($P130+1), $O130 ="Q2", (71 +$P130), $O130 = "Q3", (142+$P130), $O130 = "Q4", (212 + $P130)), "")</f>
        <v/>
      </c>
      <c r="T130" s="223"/>
      <c r="U130" s="172"/>
      <c r="W130" s="521"/>
      <c r="X130" s="90"/>
    </row>
    <row r="131" spans="1:24" ht="39.75" customHeight="1" x14ac:dyDescent="0.15">
      <c r="A131" s="100"/>
      <c r="B131" s="291"/>
      <c r="C131" s="83"/>
      <c r="D131" s="164"/>
      <c r="E131" s="204" t="str" cm="1">
        <f t="array" ref="E131">IFERROR(_xlfn.IFS($F131="Start - 1", (_xlfn.XLOOKUP("End - 1", $F131:$F1135,$D131:$D1135)) - (_xlfn.XLOOKUP("Start - 1", $F131:$F1135, $D131:$D1135)), $F131="Start - 2", (_xlfn.XLOOKUP("End - 2", $F131:$F1135, $D131:$D1135)) - (_xlfn.XLOOKUP("Start - 2", $F131:$F1135, $D131:$D1135)), $F131="Start - 3", (_xlfn.XLOOKUP("End - 3", $F131:F1135, $D131:$D1135)) - (_xlfn.XLOOKUP("Start - 3", $F131:F1135, $D131:$D1135))), "")</f>
        <v/>
      </c>
      <c r="F131" s="129"/>
      <c r="G131" s="181"/>
      <c r="H131" s="181"/>
      <c r="I131" s="420"/>
      <c r="J131" s="123"/>
      <c r="K131" s="112"/>
      <c r="L131" s="145" t="str">
        <f>IF(NOT(ISBLANK($K131)),INDEX(Sessions!$B$3:$F$102,MATCH($K131,Sessions!$B$3:$B$102,0),2),"")</f>
        <v/>
      </c>
      <c r="M131" s="145" t="str">
        <f>IF(NOT(ISBLANK($K131)),INDEX(Sessions!$B$3:$E$102,MATCH($K131,Sessions!$B$3:$B$102,0),3),"")</f>
        <v/>
      </c>
      <c r="N131" s="146" t="str">
        <f>IF(NOT(ISBLANK($K131)),INDEX(Sessions!$B$3:$F$102,MATCH($K131,Sessions!$B$3:$B$102,0),4),"")</f>
        <v/>
      </c>
      <c r="O131" s="147" t="str">
        <f>IF(NOT(ISBLANK($K131)),INDEX(Sessions!$B$3:$F$102,MATCH($K131,Sessions!$B$3:$B$102,0),5),"")</f>
        <v/>
      </c>
      <c r="P131" s="169"/>
      <c r="Q131" s="92"/>
      <c r="R131" s="147" t="str">
        <f t="shared" si="1"/>
        <v/>
      </c>
      <c r="S131" s="147" t="str" cm="1">
        <f t="array" ref="S131">IF(AND($P131&lt;$Q131,$P131&gt;0),_xlfn.IFS($O131 ="Q1",($P131+1), $O131 ="Q2", (71 +$P131), $O131 = "Q3", (142+$P131), $O131 = "Q4", (212 + $P131)), "")</f>
        <v/>
      </c>
      <c r="T131" s="223"/>
      <c r="U131" s="172"/>
      <c r="W131" s="522"/>
      <c r="X131" s="90"/>
    </row>
    <row r="132" spans="1:24" s="338" customFormat="1" ht="39.75" customHeight="1" x14ac:dyDescent="0.15">
      <c r="A132" s="390"/>
      <c r="B132" s="324"/>
      <c r="C132" s="325"/>
      <c r="D132" s="326"/>
      <c r="E132" s="204" t="str" cm="1">
        <f t="array" ref="E132">IFERROR(_xlfn.IFS($F132="Start - 1", (_xlfn.XLOOKUP("End - 1", $F132:$F1136,$D132:$D1136)) - (_xlfn.XLOOKUP("Start - 1", $F132:$F1136, $D132:$D1136)), $F132="Start - 2", (_xlfn.XLOOKUP("End - 2", $F132:$F1136, $D132:$D1136)) - (_xlfn.XLOOKUP("Start - 2", $F132:$F1136, $D132:$D1136)), $F132="Start - 3", (_xlfn.XLOOKUP("End - 3", $F132:F1136, $D132:$D1136)) - (_xlfn.XLOOKUP("Start - 3", $F132:F1136, $D132:$D1136))), "")</f>
        <v/>
      </c>
      <c r="F132" s="327"/>
      <c r="G132" s="329"/>
      <c r="H132" s="329"/>
      <c r="I132" s="419"/>
      <c r="J132" s="330"/>
      <c r="K132" s="331"/>
      <c r="L132" s="145" t="str">
        <f>IF(NOT(ISBLANK($K132)),INDEX(Sessions!$B$3:$F$102,MATCH($K132,Sessions!$B$3:$B$102,0),2),"")</f>
        <v/>
      </c>
      <c r="M132" s="145" t="str">
        <f>IF(NOT(ISBLANK($K132)),INDEX(Sessions!$B$3:$E$102,MATCH($K132,Sessions!$B$3:$B$102,0),3),"")</f>
        <v/>
      </c>
      <c r="N132" s="146" t="str">
        <f>IF(NOT(ISBLANK($K132)),INDEX(Sessions!$B$3:$F$102,MATCH($K132,Sessions!$B$3:$B$102,0),4),"")</f>
        <v/>
      </c>
      <c r="O132" s="147" t="str">
        <f>IF(NOT(ISBLANK($K132)),INDEX(Sessions!$B$3:$F$102,MATCH($K132,Sessions!$B$3:$B$102,0),5),"")</f>
        <v/>
      </c>
      <c r="P132" s="339"/>
      <c r="Q132" s="333"/>
      <c r="R132" s="147" t="str">
        <f t="shared" ref="R132:R195" si="2">IF(ISBLANK($P132), "", IFERROR($Q132-$P132, ""))</f>
        <v/>
      </c>
      <c r="S132" s="147" t="str" cm="1">
        <f t="array" ref="S132">IF(AND($P132&lt;$Q132,$P132&gt;0),_xlfn.IFS($O132 ="Q1",($P132+1), $O132 ="Q2", (71 +$P132), $O132 = "Q3", (142+$P132), $O132 = "Q4", (212 + $P132)), "")</f>
        <v/>
      </c>
      <c r="T132" s="334"/>
      <c r="U132" s="335"/>
      <c r="V132" s="336"/>
      <c r="W132" s="528"/>
      <c r="X132" s="337"/>
    </row>
    <row r="133" spans="1:24" s="77" customFormat="1" ht="52.5" customHeight="1" x14ac:dyDescent="0.15">
      <c r="A133" s="391"/>
      <c r="B133" s="291"/>
      <c r="C133" s="192"/>
      <c r="D133" s="179"/>
      <c r="E133" s="204" t="str" cm="1">
        <f t="array" ref="E133">IFERROR(_xlfn.IFS($F133="Start - 1", (_xlfn.XLOOKUP("End - 1", $F133:$F1137,$D133:$D1137)) - (_xlfn.XLOOKUP("Start - 1", $F133:$F1137, $D133:$D1137)), $F133="Start - 2", (_xlfn.XLOOKUP("End - 2", $F133:$F1137, $D133:$D1137)) - (_xlfn.XLOOKUP("Start - 2", $F133:$F1137, $D133:$D1137)), $F133="Start - 3", (_xlfn.XLOOKUP("End - 3", $F133:F1137, $D133:$D1137)) - (_xlfn.XLOOKUP("Start - 3", $F133:F1137, $D133:$D1137))), "")</f>
        <v/>
      </c>
      <c r="F133" s="129"/>
      <c r="G133" s="181"/>
      <c r="H133" s="181"/>
      <c r="I133" s="420"/>
      <c r="J133" s="209"/>
      <c r="K133" s="141"/>
      <c r="L133" s="145" t="str">
        <f>IF(NOT(ISBLANK($K133)),INDEX(Sessions!$B$3:$F$102,MATCH($K133,Sessions!$B$3:$B$102,0),2),"")</f>
        <v/>
      </c>
      <c r="M133" s="145" t="str">
        <f>IF(NOT(ISBLANK($K133)),INDEX(Sessions!$B$3:$E$102,MATCH($K133,Sessions!$B$3:$B$102,0),3),"")</f>
        <v/>
      </c>
      <c r="N133" s="146" t="str">
        <f>IF(NOT(ISBLANK($K133)),INDEX(Sessions!$B$3:$F$102,MATCH($K133,Sessions!$B$3:$B$102,0),4),"")</f>
        <v/>
      </c>
      <c r="O133" s="147" t="str">
        <f>IF(NOT(ISBLANK($K133)),INDEX(Sessions!$B$3:$F$102,MATCH($K133,Sessions!$B$3:$B$102,0),5),"")</f>
        <v/>
      </c>
      <c r="P133" s="133"/>
      <c r="Q133" s="133"/>
      <c r="R133" s="147" t="str">
        <f t="shared" si="2"/>
        <v/>
      </c>
      <c r="S133" s="147" t="str" cm="1">
        <f t="array" ref="S133">IF(AND($P133&lt;$Q133,$P133&gt;0),_xlfn.IFS($O133 ="Q1",($P133+1), $O133 ="Q2", (71 +$P133), $O133 = "Q3", (142+$P133), $O133 = "Q4", (212 + $P133)), "")</f>
        <v/>
      </c>
      <c r="T133" s="210"/>
      <c r="U133" s="187"/>
      <c r="V133" s="136"/>
      <c r="W133" s="520"/>
      <c r="X133" s="137"/>
    </row>
    <row r="134" spans="1:24" ht="39.75" customHeight="1" x14ac:dyDescent="0.15">
      <c r="A134" s="392"/>
      <c r="B134" s="291"/>
      <c r="C134" s="94"/>
      <c r="D134" s="164"/>
      <c r="E134" s="204" t="str" cm="1">
        <f t="array" ref="E134">IFERROR(_xlfn.IFS($F134="Start - 1", (_xlfn.XLOOKUP("End - 1", $F134:$F1138,$D134:$D1138)) - (_xlfn.XLOOKUP("Start - 1", $F134:$F1138, $D134:$D1138)), $F134="Start - 2", (_xlfn.XLOOKUP("End - 2", $F134:$F1138, $D134:$D1138)) - (_xlfn.XLOOKUP("Start - 2", $F134:$F1138, $D134:$D1138)), $F134="Start - 3", (_xlfn.XLOOKUP("End - 3", $F134:F1138, $D134:$D1138)) - (_xlfn.XLOOKUP("Start - 3", $F134:F1138, $D134:$D1138))), "")</f>
        <v/>
      </c>
      <c r="F134" s="86"/>
      <c r="G134" s="181"/>
      <c r="H134" s="181"/>
      <c r="I134" s="420"/>
      <c r="J134" s="123"/>
      <c r="K134" s="111"/>
      <c r="L134" s="145" t="str">
        <f>IF(NOT(ISBLANK($K134)),INDEX(Sessions!$B$3:$F$102,MATCH($K134,Sessions!$B$3:$B$102,0),2),"")</f>
        <v/>
      </c>
      <c r="M134" s="145" t="str">
        <f>IF(NOT(ISBLANK($K134)),INDEX(Sessions!$B$3:$E$102,MATCH($K134,Sessions!$B$3:$B$102,0),3),"")</f>
        <v/>
      </c>
      <c r="N134" s="146" t="str">
        <f>IF(NOT(ISBLANK($K134)),INDEX(Sessions!$B$3:$F$102,MATCH($K134,Sessions!$B$3:$B$102,0),4),"")</f>
        <v/>
      </c>
      <c r="O134" s="147" t="str">
        <f>IF(NOT(ISBLANK($K134)),INDEX(Sessions!$B$3:$F$102,MATCH($K134,Sessions!$B$3:$B$102,0),5),"")</f>
        <v/>
      </c>
      <c r="P134" s="169"/>
      <c r="Q134" s="88"/>
      <c r="R134" s="147" t="str">
        <f t="shared" si="2"/>
        <v/>
      </c>
      <c r="S134" s="147" t="str" cm="1">
        <f t="array" ref="S134">IF(AND($P134&lt;$Q134,$P134&gt;0),_xlfn.IFS($O134 ="Q1",($P134+1), $O134 ="Q2", (71 +$P134), $O134 = "Q3", (142+$P134), $O134 = "Q4", (212 + $P134)), "")</f>
        <v/>
      </c>
      <c r="T134" s="223"/>
      <c r="U134" s="172"/>
      <c r="W134" s="521"/>
      <c r="X134" s="90"/>
    </row>
    <row r="135" spans="1:24" ht="39.75" customHeight="1" x14ac:dyDescent="0.15">
      <c r="A135" s="393"/>
      <c r="B135" s="291"/>
      <c r="C135" s="83"/>
      <c r="D135" s="164"/>
      <c r="E135" s="204" t="str" cm="1">
        <f t="array" ref="E135">IFERROR(_xlfn.IFS($F135="Start - 1", (_xlfn.XLOOKUP("End - 1", $F135:$F1139,$D135:$D1139)) - (_xlfn.XLOOKUP("Start - 1", $F135:$F1139, $D135:$D1139)), $F135="Start - 2", (_xlfn.XLOOKUP("End - 2", $F135:$F1139, $D135:$D1139)) - (_xlfn.XLOOKUP("Start - 2", $F135:$F1139, $D135:$D1139)), $F135="Start - 3", (_xlfn.XLOOKUP("End - 3", $F135:F1139, $D135:$D1139)) - (_xlfn.XLOOKUP("Start - 3", $F135:F1139, $D135:$D1139))), "")</f>
        <v/>
      </c>
      <c r="F135" s="86"/>
      <c r="G135" s="181"/>
      <c r="H135" s="181"/>
      <c r="I135" s="420"/>
      <c r="J135" s="123"/>
      <c r="K135" s="112"/>
      <c r="L135" s="145" t="str">
        <f>IF(NOT(ISBLANK($K135)),INDEX(Sessions!$B$3:$F$102,MATCH($K135,Sessions!$B$3:$B$102,0),2),"")</f>
        <v/>
      </c>
      <c r="M135" s="145" t="str">
        <f>IF(NOT(ISBLANK($K135)),INDEX(Sessions!$B$3:$E$102,MATCH($K135,Sessions!$B$3:$B$102,0),3),"")</f>
        <v/>
      </c>
      <c r="N135" s="146" t="str">
        <f>IF(NOT(ISBLANK($K135)),INDEX(Sessions!$B$3:$F$102,MATCH($K135,Sessions!$B$3:$B$102,0),4),"")</f>
        <v/>
      </c>
      <c r="O135" s="147" t="str">
        <f>IF(NOT(ISBLANK($K135)),INDEX(Sessions!$B$3:$F$102,MATCH($K135,Sessions!$B$3:$B$102,0),5),"")</f>
        <v/>
      </c>
      <c r="P135" s="169"/>
      <c r="Q135" s="92"/>
      <c r="R135" s="147" t="str">
        <f t="shared" si="2"/>
        <v/>
      </c>
      <c r="S135" s="147" t="str" cm="1">
        <f t="array" ref="S135">IF(AND($P135&lt;$Q135,$P135&gt;0),_xlfn.IFS($O135 ="Q1",($P135+1), $O135 ="Q2", (71 +$P135), $O135 = "Q3", (142+$P135), $O135 = "Q4", (212 + $P135)), "")</f>
        <v/>
      </c>
      <c r="T135" s="223"/>
      <c r="U135" s="172"/>
      <c r="W135" s="521"/>
      <c r="X135" s="90"/>
    </row>
    <row r="136" spans="1:24" ht="39.75" customHeight="1" x14ac:dyDescent="0.15">
      <c r="A136" s="393"/>
      <c r="B136" s="291"/>
      <c r="C136" s="83"/>
      <c r="D136" s="164"/>
      <c r="E136" s="204" t="str" cm="1">
        <f t="array" ref="E136">IFERROR(_xlfn.IFS($F136="Start - 1", (_xlfn.XLOOKUP("End - 1", $F136:$F1140,$D136:$D1140)) - (_xlfn.XLOOKUP("Start - 1", $F136:$F1140, $D136:$D1140)), $F136="Start - 2", (_xlfn.XLOOKUP("End - 2", $F136:$F1140, $D136:$D1140)) - (_xlfn.XLOOKUP("Start - 2", $F136:$F1140, $D136:$D1140)), $F136="Start - 3", (_xlfn.XLOOKUP("End - 3", $F136:F1140, $D136:$D1140)) - (_xlfn.XLOOKUP("Start - 3", $F136:F1140, $D136:$D1140))), "")</f>
        <v/>
      </c>
      <c r="F136" s="86"/>
      <c r="G136" s="181"/>
      <c r="H136" s="181"/>
      <c r="I136" s="420"/>
      <c r="J136" s="123"/>
      <c r="K136" s="112"/>
      <c r="L136" s="145" t="str">
        <f>IF(NOT(ISBLANK($K136)),INDEX(Sessions!$B$3:$F$102,MATCH($K136,Sessions!$B$3:$B$102,0),2),"")</f>
        <v/>
      </c>
      <c r="M136" s="145" t="str">
        <f>IF(NOT(ISBLANK($K136)),INDEX(Sessions!$B$3:$E$102,MATCH($K136,Sessions!$B$3:$B$102,0),3),"")</f>
        <v/>
      </c>
      <c r="N136" s="146" t="str">
        <f>IF(NOT(ISBLANK($K136)),INDEX(Sessions!$B$3:$F$102,MATCH($K136,Sessions!$B$3:$B$102,0),4),"")</f>
        <v/>
      </c>
      <c r="O136" s="147" t="str">
        <f>IF(NOT(ISBLANK($K136)),INDEX(Sessions!$B$3:$F$102,MATCH($K136,Sessions!$B$3:$B$102,0),5),"")</f>
        <v/>
      </c>
      <c r="P136" s="169"/>
      <c r="Q136" s="92"/>
      <c r="R136" s="147" t="str">
        <f t="shared" si="2"/>
        <v/>
      </c>
      <c r="S136" s="147" t="str" cm="1">
        <f t="array" ref="S136">IF(AND($P136&lt;$Q136,$P136&gt;0),_xlfn.IFS($O136 ="Q1",($P136+1), $O136 ="Q2", (71 +$P136), $O136 = "Q3", (142+$P136), $O136 = "Q4", (212 + $P136)), "")</f>
        <v/>
      </c>
      <c r="T136" s="223"/>
      <c r="U136" s="172"/>
      <c r="W136" s="521"/>
      <c r="X136" s="90"/>
    </row>
    <row r="137" spans="1:24" ht="39.75" customHeight="1" x14ac:dyDescent="0.15">
      <c r="A137" s="393"/>
      <c r="B137" s="291"/>
      <c r="C137" s="83"/>
      <c r="D137" s="164"/>
      <c r="E137" s="204" t="str" cm="1">
        <f t="array" ref="E137">IFERROR(_xlfn.IFS($F137="Start - 1", (_xlfn.XLOOKUP("End - 1", $F137:$F1141,$D137:$D1141)) - (_xlfn.XLOOKUP("Start - 1", $F137:$F1141, $D137:$D1141)), $F137="Start - 2", (_xlfn.XLOOKUP("End - 2", $F137:$F1141, $D137:$D1141)) - (_xlfn.XLOOKUP("Start - 2", $F137:$F1141, $D137:$D1141)), $F137="Start - 3", (_xlfn.XLOOKUP("End - 3", $F137:F1141, $D137:$D1141)) - (_xlfn.XLOOKUP("Start - 3", $F137:F1141, $D137:$D1141))), "")</f>
        <v/>
      </c>
      <c r="F137" s="86"/>
      <c r="G137" s="181"/>
      <c r="H137" s="181"/>
      <c r="I137" s="420"/>
      <c r="J137" s="123"/>
      <c r="K137" s="112"/>
      <c r="L137" s="145" t="str">
        <f>IF(NOT(ISBLANK($K137)),INDEX(Sessions!$B$3:$F$102,MATCH($K137,Sessions!$B$3:$B$102,0),2),"")</f>
        <v/>
      </c>
      <c r="M137" s="145" t="str">
        <f>IF(NOT(ISBLANK($K137)),INDEX(Sessions!$B$3:$E$102,MATCH($K137,Sessions!$B$3:$B$102,0),3),"")</f>
        <v/>
      </c>
      <c r="N137" s="146" t="str">
        <f>IF(NOT(ISBLANK($K137)),INDEX(Sessions!$B$3:$F$102,MATCH($K137,Sessions!$B$3:$B$102,0),4),"")</f>
        <v/>
      </c>
      <c r="O137" s="147" t="str">
        <f>IF(NOT(ISBLANK($K137)),INDEX(Sessions!$B$3:$F$102,MATCH($K137,Sessions!$B$3:$B$102,0),5),"")</f>
        <v/>
      </c>
      <c r="P137" s="169"/>
      <c r="Q137" s="92"/>
      <c r="R137" s="147" t="str">
        <f t="shared" si="2"/>
        <v/>
      </c>
      <c r="S137" s="147" t="str" cm="1">
        <f t="array" ref="S137">IF(AND($P137&lt;$Q137,$P137&gt;0),_xlfn.IFS($O137 ="Q1",($P137+1), $O137 ="Q2", (71 +$P137), $O137 = "Q3", (142+$P137), $O137 = "Q4", (212 + $P137)), "")</f>
        <v/>
      </c>
      <c r="T137" s="223"/>
      <c r="U137" s="172"/>
      <c r="W137" s="521"/>
      <c r="X137" s="90"/>
    </row>
    <row r="138" spans="1:24" ht="39.75" customHeight="1" x14ac:dyDescent="0.15">
      <c r="A138" s="393"/>
      <c r="B138" s="291"/>
      <c r="C138" s="83"/>
      <c r="D138" s="164"/>
      <c r="E138" s="204" t="str" cm="1">
        <f t="array" ref="E138">IFERROR(_xlfn.IFS($F138="Start - 1", (_xlfn.XLOOKUP("End - 1", $F138:$F1142,$D138:$D1142)) - (_xlfn.XLOOKUP("Start - 1", $F138:$F1142, $D138:$D1142)), $F138="Start - 2", (_xlfn.XLOOKUP("End - 2", $F138:$F1142, $D138:$D1142)) - (_xlfn.XLOOKUP("Start - 2", $F138:$F1142, $D138:$D1142)), $F138="Start - 3", (_xlfn.XLOOKUP("End - 3", $F138:F1142, $D138:$D1142)) - (_xlfn.XLOOKUP("Start - 3", $F138:F1142, $D138:$D1142))), "")</f>
        <v/>
      </c>
      <c r="F138" s="86"/>
      <c r="G138" s="181"/>
      <c r="H138" s="181"/>
      <c r="I138" s="420"/>
      <c r="J138" s="123"/>
      <c r="K138" s="112"/>
      <c r="L138" s="145" t="str">
        <f>IF(NOT(ISBLANK($K138)),INDEX(Sessions!$B$3:$F$102,MATCH($K138,Sessions!$B$3:$B$102,0),2),"")</f>
        <v/>
      </c>
      <c r="M138" s="145" t="str">
        <f>IF(NOT(ISBLANK($K138)),INDEX(Sessions!$B$3:$E$102,MATCH($K138,Sessions!$B$3:$B$102,0),3),"")</f>
        <v/>
      </c>
      <c r="N138" s="146" t="str">
        <f>IF(NOT(ISBLANK($K138)),INDEX(Sessions!$B$3:$F$102,MATCH($K138,Sessions!$B$3:$B$102,0),4),"")</f>
        <v/>
      </c>
      <c r="O138" s="147" t="str">
        <f>IF(NOT(ISBLANK($K138)),INDEX(Sessions!$B$3:$F$102,MATCH($K138,Sessions!$B$3:$B$102,0),5),"")</f>
        <v/>
      </c>
      <c r="P138" s="169"/>
      <c r="Q138" s="92"/>
      <c r="R138" s="147" t="str">
        <f t="shared" si="2"/>
        <v/>
      </c>
      <c r="S138" s="147" t="str" cm="1">
        <f t="array" ref="S138">IF(AND($P138&lt;$Q138,$P138&gt;0),_xlfn.IFS($O138 ="Q1",($P138+1), $O138 ="Q2", (71 +$P138), $O138 = "Q3", (142+$P138), $O138 = "Q4", (212 + $P138)), "")</f>
        <v/>
      </c>
      <c r="T138" s="223"/>
      <c r="U138" s="172"/>
      <c r="W138" s="521"/>
      <c r="X138" s="90"/>
    </row>
    <row r="139" spans="1:24" ht="39.75" customHeight="1" x14ac:dyDescent="0.15">
      <c r="A139" s="393"/>
      <c r="B139" s="291"/>
      <c r="C139" s="83"/>
      <c r="D139" s="164"/>
      <c r="E139" s="204" t="str" cm="1">
        <f t="array" ref="E139">IFERROR(_xlfn.IFS($F139="Start - 1", (_xlfn.XLOOKUP("End - 1", $F139:$F1143,$D139:$D1143)) - (_xlfn.XLOOKUP("Start - 1", $F139:$F1143, $D139:$D1143)), $F139="Start - 2", (_xlfn.XLOOKUP("End - 2", $F139:$F1143, $D139:$D1143)) - (_xlfn.XLOOKUP("Start - 2", $F139:$F1143, $D139:$D1143)), $F139="Start - 3", (_xlfn.XLOOKUP("End - 3", $F139:F1143, $D139:$D1143)) - (_xlfn.XLOOKUP("Start - 3", $F139:F1143, $D139:$D1143))), "")</f>
        <v/>
      </c>
      <c r="F139" s="86"/>
      <c r="G139" s="181"/>
      <c r="H139" s="181"/>
      <c r="I139" s="420"/>
      <c r="J139" s="123"/>
      <c r="K139" s="112"/>
      <c r="L139" s="145" t="str">
        <f>IF(NOT(ISBLANK($K139)),INDEX(Sessions!$B$3:$F$102,MATCH($K139,Sessions!$B$3:$B$102,0),2),"")</f>
        <v/>
      </c>
      <c r="M139" s="145" t="str">
        <f>IF(NOT(ISBLANK($K139)),INDEX(Sessions!$B$3:$E$102,MATCH($K139,Sessions!$B$3:$B$102,0),3),"")</f>
        <v/>
      </c>
      <c r="N139" s="146" t="str">
        <f>IF(NOT(ISBLANK($K139)),INDEX(Sessions!$B$3:$F$102,MATCH($K139,Sessions!$B$3:$B$102,0),4),"")</f>
        <v/>
      </c>
      <c r="O139" s="147" t="str">
        <f>IF(NOT(ISBLANK($K139)),INDEX(Sessions!$B$3:$F$102,MATCH($K139,Sessions!$B$3:$B$102,0),5),"")</f>
        <v/>
      </c>
      <c r="P139" s="169"/>
      <c r="Q139" s="92"/>
      <c r="R139" s="147" t="str">
        <f t="shared" si="2"/>
        <v/>
      </c>
      <c r="S139" s="147" t="str" cm="1">
        <f t="array" ref="S139">IF(AND($P139&lt;$Q139,$P139&gt;0),_xlfn.IFS($O139 ="Q1",($P139+1), $O139 ="Q2", (71 +$P139), $O139 = "Q3", (142+$P139), $O139 = "Q4", (212 + $P139)), "")</f>
        <v/>
      </c>
      <c r="T139" s="223"/>
      <c r="U139" s="172"/>
      <c r="W139" s="529"/>
      <c r="X139" s="90"/>
    </row>
    <row r="140" spans="1:24" ht="39.75" customHeight="1" x14ac:dyDescent="0.15">
      <c r="A140" s="393"/>
      <c r="B140" s="291"/>
      <c r="C140" s="94"/>
      <c r="D140" s="164"/>
      <c r="E140" s="204" t="str" cm="1">
        <f t="array" ref="E140">IFERROR(_xlfn.IFS($F140="Start - 1", (_xlfn.XLOOKUP("End - 1", $F140:$F1144,$D140:$D1144)) - (_xlfn.XLOOKUP("Start - 1", $F140:$F1144, $D140:$D1144)), $F140="Start - 2", (_xlfn.XLOOKUP("End - 2", $F140:$F1144, $D140:$D1144)) - (_xlfn.XLOOKUP("Start - 2", $F140:$F1144, $D140:$D1144)), $F140="Start - 3", (_xlfn.XLOOKUP("End - 3", $F140:F1144, $D140:$D1144)) - (_xlfn.XLOOKUP("Start - 3", $F140:F1144, $D140:$D1144))), "")</f>
        <v/>
      </c>
      <c r="F140" s="86"/>
      <c r="G140" s="181"/>
      <c r="H140" s="181"/>
      <c r="I140" s="420"/>
      <c r="J140" s="123"/>
      <c r="K140" s="111"/>
      <c r="L140" s="145" t="str">
        <f>IF(NOT(ISBLANK($K140)),INDEX(Sessions!$B$3:$F$102,MATCH($K140,Sessions!$B$3:$B$102,0),2),"")</f>
        <v/>
      </c>
      <c r="M140" s="145" t="str">
        <f>IF(NOT(ISBLANK($K140)),INDEX(Sessions!$B$3:$E$102,MATCH($K140,Sessions!$B$3:$B$102,0),3),"")</f>
        <v/>
      </c>
      <c r="N140" s="146" t="str">
        <f>IF(NOT(ISBLANK($K140)),INDEX(Sessions!$B$3:$F$102,MATCH($K140,Sessions!$B$3:$B$102,0),4),"")</f>
        <v/>
      </c>
      <c r="O140" s="147" t="str">
        <f>IF(NOT(ISBLANK($K140)),INDEX(Sessions!$B$3:$F$102,MATCH($K140,Sessions!$B$3:$B$102,0),5),"")</f>
        <v/>
      </c>
      <c r="P140" s="169"/>
      <c r="Q140" s="88"/>
      <c r="R140" s="147" t="str">
        <f t="shared" si="2"/>
        <v/>
      </c>
      <c r="S140" s="147" t="str" cm="1">
        <f t="array" ref="S140">IF(AND($P140&lt;$Q140,$P140&gt;0),_xlfn.IFS($O140 ="Q1",($P140+1), $O140 ="Q2", (71 +$P140), $O140 = "Q3", (142+$P140), $O140 = "Q4", (212 + $P140)), "")</f>
        <v/>
      </c>
      <c r="T140" s="223"/>
      <c r="U140" s="172"/>
      <c r="W140" s="521"/>
      <c r="X140" s="90"/>
    </row>
    <row r="141" spans="1:24" ht="39.75" customHeight="1" x14ac:dyDescent="0.15">
      <c r="A141" s="394"/>
      <c r="B141" s="291"/>
      <c r="C141" s="83"/>
      <c r="D141" s="164"/>
      <c r="E141" s="204" t="str" cm="1">
        <f t="array" ref="E141">IFERROR(_xlfn.IFS($F141="Start - 1", (_xlfn.XLOOKUP("End - 1", $F141:$F1145,$D141:$D1145)) - (_xlfn.XLOOKUP("Start - 1", $F141:$F1145, $D141:$D1145)), $F141="Start - 2", (_xlfn.XLOOKUP("End - 2", $F141:$F1145, $D141:$D1145)) - (_xlfn.XLOOKUP("Start - 2", $F141:$F1145, $D141:$D1145)), $F141="Start - 3", (_xlfn.XLOOKUP("End - 3", $F141:F1145, $D141:$D1145)) - (_xlfn.XLOOKUP("Start - 3", $F141:F1145, $D141:$D1145))), "")</f>
        <v/>
      </c>
      <c r="F141" s="86"/>
      <c r="G141" s="181"/>
      <c r="H141" s="181"/>
      <c r="I141" s="420"/>
      <c r="J141" s="123"/>
      <c r="K141" s="112"/>
      <c r="L141" s="145" t="str">
        <f>IF(NOT(ISBLANK($K141)),INDEX(Sessions!$B$3:$F$102,MATCH($K141,Sessions!$B$3:$B$102,0),2),"")</f>
        <v/>
      </c>
      <c r="M141" s="145" t="str">
        <f>IF(NOT(ISBLANK($K141)),INDEX(Sessions!$B$3:$E$102,MATCH($K141,Sessions!$B$3:$B$102,0),3),"")</f>
        <v/>
      </c>
      <c r="N141" s="146" t="str">
        <f>IF(NOT(ISBLANK($K141)),INDEX(Sessions!$B$3:$F$102,MATCH($K141,Sessions!$B$3:$B$102,0),4),"")</f>
        <v/>
      </c>
      <c r="O141" s="147" t="str">
        <f>IF(NOT(ISBLANK($K141)),INDEX(Sessions!$B$3:$F$102,MATCH($K141,Sessions!$B$3:$B$102,0),5),"")</f>
        <v/>
      </c>
      <c r="P141" s="169"/>
      <c r="Q141" s="92"/>
      <c r="R141" s="147" t="str">
        <f t="shared" si="2"/>
        <v/>
      </c>
      <c r="S141" s="147" t="str" cm="1">
        <f t="array" ref="S141">IF(AND($P141&lt;$Q141,$P141&gt;0),_xlfn.IFS($O141 ="Q1",($P141+1), $O141 ="Q2", (71 +$P141), $O141 = "Q3", (142+$P141), $O141 = "Q4", (212 + $P141)), "")</f>
        <v/>
      </c>
      <c r="T141" s="223"/>
      <c r="U141" s="172"/>
      <c r="W141" s="529"/>
      <c r="X141" s="90"/>
    </row>
    <row r="142" spans="1:24" s="126" customFormat="1" ht="39.75" customHeight="1" x14ac:dyDescent="0.15">
      <c r="A142" s="403"/>
      <c r="B142" s="235"/>
      <c r="C142" s="121"/>
      <c r="D142" s="216"/>
      <c r="E142" s="204" t="str" cm="1">
        <f t="array" ref="E142">IFERROR(_xlfn.IFS($F142="Start - 1", (_xlfn.XLOOKUP("End - 1", $F142:$F1146,$D142:$D1146)) - (_xlfn.XLOOKUP("Start - 1", $F142:$F1146, $D142:$D1146)), $F142="Start - 2", (_xlfn.XLOOKUP("End - 2", $F142:$F1146, $D142:$D1146)) - (_xlfn.XLOOKUP("Start - 2", $F142:$F1146, $D142:$D1146)), $F142="Start - 3", (_xlfn.XLOOKUP("End - 3", $F142:F1146, $D142:$D1146)) - (_xlfn.XLOOKUP("Start - 3", $F142:F1146, $D142:$D1146))), "")</f>
        <v/>
      </c>
      <c r="F142" s="122"/>
      <c r="G142" s="208"/>
      <c r="H142" s="208"/>
      <c r="I142" s="415"/>
      <c r="J142" s="123"/>
      <c r="K142" s="138"/>
      <c r="L142" s="145" t="str">
        <f>IF(NOT(ISBLANK($K142)),INDEX(Sessions!$B$3:$F$102,MATCH($K142,Sessions!$B$3:$B$102,0),2),"")</f>
        <v/>
      </c>
      <c r="M142" s="145" t="str">
        <f>IF(NOT(ISBLANK($K142)),INDEX(Sessions!$B$3:$E$102,MATCH($K142,Sessions!$B$3:$B$102,0),3),"")</f>
        <v/>
      </c>
      <c r="N142" s="146" t="str">
        <f>IF(NOT(ISBLANK($K142)),INDEX(Sessions!$B$3:$F$102,MATCH($K142,Sessions!$B$3:$B$102,0),4),"")</f>
        <v/>
      </c>
      <c r="O142" s="147" t="str">
        <f>IF(NOT(ISBLANK($K142)),INDEX(Sessions!$B$3:$F$102,MATCH($K142,Sessions!$B$3:$B$102,0),5),"")</f>
        <v/>
      </c>
      <c r="P142" s="133"/>
      <c r="Q142" s="139"/>
      <c r="R142" s="147" t="str">
        <f t="shared" si="2"/>
        <v/>
      </c>
      <c r="S142" s="147" t="str" cm="1">
        <f t="array" ref="S142">IF(AND($P142&lt;$Q142,$P142&gt;0),_xlfn.IFS($O142 ="Q1",($P142+1), $O142 ="Q2", (71 +$P142), $O142 = "Q3", (142+$P142), $O142 = "Q4", (212 + $P142)), "")</f>
        <v/>
      </c>
      <c r="T142" s="223"/>
      <c r="U142" s="224"/>
      <c r="V142" s="124"/>
      <c r="W142" s="538"/>
      <c r="X142" s="125"/>
    </row>
    <row r="143" spans="1:24" s="353" customFormat="1" ht="39.75" customHeight="1" x14ac:dyDescent="0.15">
      <c r="A143" s="404"/>
      <c r="B143" s="324"/>
      <c r="C143" s="324"/>
      <c r="D143" s="344"/>
      <c r="E143" s="204" t="str" cm="1">
        <f t="array" ref="E143">IFERROR(_xlfn.IFS($F143="Start - 1", (_xlfn.XLOOKUP("End - 1", $F143:$F1147,$D143:$D1147)) - (_xlfn.XLOOKUP("Start - 1", $F143:$F1147, $D143:$D1147)), $F143="Start - 2", (_xlfn.XLOOKUP("End - 2", $F143:$F1147, $D143:$D1147)) - (_xlfn.XLOOKUP("Start - 2", $F143:$F1147, $D143:$D1147)), $F143="Start - 3", (_xlfn.XLOOKUP("End - 3", $F143:F1147, $D143:$D1147)) - (_xlfn.XLOOKUP("Start - 3", $F143:F1147, $D143:$D1147))), "")</f>
        <v/>
      </c>
      <c r="F143" s="345"/>
      <c r="G143" s="329"/>
      <c r="H143" s="329"/>
      <c r="I143" s="419"/>
      <c r="J143" s="346"/>
      <c r="K143" s="347"/>
      <c r="L143" s="145" t="str">
        <f>IF(NOT(ISBLANK($K143)),INDEX(Sessions!$B$3:$F$102,MATCH($K143,Sessions!$B$3:$B$102,0),2),"")</f>
        <v/>
      </c>
      <c r="M143" s="145" t="str">
        <f>IF(NOT(ISBLANK($K143)),INDEX(Sessions!$B$3:$E$102,MATCH($K143,Sessions!$B$3:$B$102,0),3),"")</f>
        <v/>
      </c>
      <c r="N143" s="146" t="str">
        <f>IF(NOT(ISBLANK($K143)),INDEX(Sessions!$B$3:$F$102,MATCH($K143,Sessions!$B$3:$B$102,0),4),"")</f>
        <v/>
      </c>
      <c r="O143" s="147" t="str">
        <f>IF(NOT(ISBLANK($K143)),INDEX(Sessions!$B$3:$F$102,MATCH($K143,Sessions!$B$3:$B$102,0),5),"")</f>
        <v/>
      </c>
      <c r="P143" s="348"/>
      <c r="Q143" s="348"/>
      <c r="R143" s="147" t="str">
        <f t="shared" si="2"/>
        <v/>
      </c>
      <c r="S143" s="147" t="str" cm="1">
        <f t="array" ref="S143">IF(AND($P143&lt;$Q143,$P143&gt;0),_xlfn.IFS($O143 ="Q1",($P143+1), $O143 ="Q2", (71 +$P143), $O143 = "Q3", (142+$P143), $O143 = "Q4", (212 + $P143)), "")</f>
        <v/>
      </c>
      <c r="T143" s="349"/>
      <c r="U143" s="350"/>
      <c r="V143" s="351"/>
      <c r="W143" s="537"/>
      <c r="X143" s="352"/>
    </row>
    <row r="144" spans="1:24" s="77" customFormat="1" ht="39.75" customHeight="1" x14ac:dyDescent="0.15">
      <c r="A144" s="397"/>
      <c r="B144" s="291"/>
      <c r="C144" s="192"/>
      <c r="D144" s="179"/>
      <c r="E144" s="204" t="str" cm="1">
        <f t="array" ref="E144">IFERROR(_xlfn.IFS($F144="Start - 1", (_xlfn.XLOOKUP("End - 1", $F144:$F1148,$D144:$D1148)) - (_xlfn.XLOOKUP("Start - 1", $F144:$F1148, $D144:$D1148)), $F144="Start - 2", (_xlfn.XLOOKUP("End - 2", $F144:$F1148, $D144:$D1148)) - (_xlfn.XLOOKUP("Start - 2", $F144:$F1148, $D144:$D1148)), $F144="Start - 3", (_xlfn.XLOOKUP("End - 3", $F144:F1148, $D144:$D1148)) - (_xlfn.XLOOKUP("Start - 3", $F144:F1148, $D144:$D1148))), "")</f>
        <v/>
      </c>
      <c r="F144" s="129"/>
      <c r="G144" s="181"/>
      <c r="H144" s="181"/>
      <c r="I144" s="420"/>
      <c r="J144" s="209"/>
      <c r="K144" s="305"/>
      <c r="L144" s="145" t="str">
        <f>IF(NOT(ISBLANK($K144)),INDEX(Sessions!$B$3:$F$102,MATCH($K144,Sessions!$B$3:$B$102,0),2),"")</f>
        <v/>
      </c>
      <c r="M144" s="145" t="str">
        <f>IF(NOT(ISBLANK($K144)),INDEX(Sessions!$B$3:$E$102,MATCH($K144,Sessions!$B$3:$B$102,0),3),"")</f>
        <v/>
      </c>
      <c r="N144" s="146" t="str">
        <f>IF(NOT(ISBLANK($K144)),INDEX(Sessions!$B$3:$F$102,MATCH($K144,Sessions!$B$3:$B$102,0),4),"")</f>
        <v/>
      </c>
      <c r="O144" s="147" t="str">
        <f>IF(NOT(ISBLANK($K144)),INDEX(Sessions!$B$3:$F$102,MATCH($K144,Sessions!$B$3:$B$102,0),5),"")</f>
        <v/>
      </c>
      <c r="P144" s="184"/>
      <c r="Q144" s="133"/>
      <c r="R144" s="147" t="str">
        <f t="shared" si="2"/>
        <v/>
      </c>
      <c r="S144" s="147" t="str" cm="1">
        <f t="array" ref="S144">IF(AND($P144&lt;$Q144,$P144&gt;0),_xlfn.IFS($O144 ="Q1",($P144+1), $O144 ="Q2", (71 +$P144), $O144 = "Q3", (142+$P144), $O144 = "Q4", (212 + $P144)), "")</f>
        <v/>
      </c>
      <c r="T144" s="210"/>
      <c r="U144" s="187"/>
      <c r="V144" s="136"/>
      <c r="W144" s="520"/>
      <c r="X144" s="137"/>
    </row>
    <row r="145" spans="1:24" ht="39.75" customHeight="1" x14ac:dyDescent="0.15">
      <c r="A145" s="395"/>
      <c r="B145" s="291"/>
      <c r="C145" s="83"/>
      <c r="D145" s="164"/>
      <c r="E145" s="204" t="str" cm="1">
        <f t="array" ref="E145">IFERROR(_xlfn.IFS($F145="Start - 1", (_xlfn.XLOOKUP("End - 1", $F145:$F1149,$D145:$D1149)) - (_xlfn.XLOOKUP("Start - 1", $F145:$F1149, $D145:$D1149)), $F145="Start - 2", (_xlfn.XLOOKUP("End - 2", $F145:$F1149, $D145:$D1149)) - (_xlfn.XLOOKUP("Start - 2", $F145:$F1149, $D145:$D1149)), $F145="Start - 3", (_xlfn.XLOOKUP("End - 3", $F145:F1149, $D145:$D1149)) - (_xlfn.XLOOKUP("Start - 3", $F145:F1149, $D145:$D1149))), "")</f>
        <v/>
      </c>
      <c r="F145" s="86"/>
      <c r="G145" s="181"/>
      <c r="H145" s="181"/>
      <c r="I145" s="420"/>
      <c r="J145" s="123"/>
      <c r="K145" s="318"/>
      <c r="L145" s="145" t="str">
        <f>IF(NOT(ISBLANK($K145)),INDEX(Sessions!$B$3:$F$102,MATCH($K145,Sessions!$B$3:$B$102,0),2),"")</f>
        <v/>
      </c>
      <c r="M145" s="145" t="str">
        <f>IF(NOT(ISBLANK($K145)),INDEX(Sessions!$B$3:$E$102,MATCH($K145,Sessions!$B$3:$B$102,0),3),"")</f>
        <v/>
      </c>
      <c r="N145" s="146" t="str">
        <f>IF(NOT(ISBLANK($K145)),INDEX(Sessions!$B$3:$F$102,MATCH($K145,Sessions!$B$3:$B$102,0),4),"")</f>
        <v/>
      </c>
      <c r="O145" s="147" t="str">
        <f>IF(NOT(ISBLANK($K145)),INDEX(Sessions!$B$3:$F$102,MATCH($K145,Sessions!$B$3:$B$102,0),5),"")</f>
        <v/>
      </c>
      <c r="P145" s="169"/>
      <c r="Q145" s="92"/>
      <c r="R145" s="147" t="str">
        <f t="shared" si="2"/>
        <v/>
      </c>
      <c r="S145" s="147" t="str" cm="1">
        <f t="array" ref="S145">IF(AND($P145&lt;$Q145,$P145&gt;0),_xlfn.IFS($O145 ="Q1",($P145+1), $O145 ="Q2", (71 +$P145), $O145 = "Q3", (142+$P145), $O145 = "Q4", (212 + $P145)), "")</f>
        <v/>
      </c>
      <c r="T145" s="223"/>
      <c r="U145" s="172"/>
      <c r="W145" s="521"/>
      <c r="X145" s="90"/>
    </row>
    <row r="146" spans="1:24" ht="39.75" customHeight="1" x14ac:dyDescent="0.15">
      <c r="A146" s="395"/>
      <c r="B146" s="291"/>
      <c r="C146" s="83"/>
      <c r="D146" s="164"/>
      <c r="E146" s="204" t="str" cm="1">
        <f t="array" ref="E146">IFERROR(_xlfn.IFS($F146="Start - 1", (_xlfn.XLOOKUP("End - 1", $F146:$F1150,$D146:$D1150)) - (_xlfn.XLOOKUP("Start - 1", $F146:$F1150, $D146:$D1150)), $F146="Start - 2", (_xlfn.XLOOKUP("End - 2", $F146:$F1150, $D146:$D1150)) - (_xlfn.XLOOKUP("Start - 2", $F146:$F1150, $D146:$D1150)), $F146="Start - 3", (_xlfn.XLOOKUP("End - 3", $F146:F1150, $D146:$D1150)) - (_xlfn.XLOOKUP("Start - 3", $F146:F1150, $D146:$D1150))), "")</f>
        <v/>
      </c>
      <c r="F146" s="86"/>
      <c r="G146" s="181"/>
      <c r="H146" s="181"/>
      <c r="I146" s="420"/>
      <c r="J146" s="123"/>
      <c r="K146" s="318"/>
      <c r="L146" s="145" t="str">
        <f>IF(NOT(ISBLANK($K146)),INDEX(Sessions!$B$3:$F$102,MATCH($K146,Sessions!$B$3:$B$102,0),2),"")</f>
        <v/>
      </c>
      <c r="M146" s="145" t="str">
        <f>IF(NOT(ISBLANK($K146)),INDEX(Sessions!$B$3:$E$102,MATCH($K146,Sessions!$B$3:$B$102,0),3),"")</f>
        <v/>
      </c>
      <c r="N146" s="146" t="str">
        <f>IF(NOT(ISBLANK($K146)),INDEX(Sessions!$B$3:$F$102,MATCH($K146,Sessions!$B$3:$B$102,0),4),"")</f>
        <v/>
      </c>
      <c r="O146" s="147" t="str">
        <f>IF(NOT(ISBLANK($K146)),INDEX(Sessions!$B$3:$F$102,MATCH($K146,Sessions!$B$3:$B$102,0),5),"")</f>
        <v/>
      </c>
      <c r="P146" s="169"/>
      <c r="Q146" s="92"/>
      <c r="R146" s="147" t="str">
        <f t="shared" si="2"/>
        <v/>
      </c>
      <c r="S146" s="147" t="str" cm="1">
        <f t="array" ref="S146">IF(AND($P146&lt;$Q146,$P146&gt;0),_xlfn.IFS($O146 ="Q1",($P146+1), $O146 ="Q2", (71 +$P146), $O146 = "Q3", (142+$P146), $O146 = "Q4", (212 + $P146)), "")</f>
        <v/>
      </c>
      <c r="T146" s="223"/>
      <c r="U146" s="172"/>
      <c r="W146" s="529"/>
      <c r="X146" s="90"/>
    </row>
    <row r="147" spans="1:24" ht="39.75" customHeight="1" x14ac:dyDescent="0.15">
      <c r="A147" s="392"/>
      <c r="B147" s="291"/>
      <c r="C147" s="94"/>
      <c r="D147" s="164"/>
      <c r="E147" s="204" t="str" cm="1">
        <f t="array" ref="E147">IFERROR(_xlfn.IFS($F147="Start - 1", (_xlfn.XLOOKUP("End - 1", $F147:$F1151,$D147:$D1151)) - (_xlfn.XLOOKUP("Start - 1", $F147:$F1151, $D147:$D1151)), $F147="Start - 2", (_xlfn.XLOOKUP("End - 2", $F147:$F1151, $D147:$D1151)) - (_xlfn.XLOOKUP("Start - 2", $F147:$F1151, $D147:$D1151)), $F147="Start - 3", (_xlfn.XLOOKUP("End - 3", $F147:F1151, $D147:$D1151)) - (_xlfn.XLOOKUP("Start - 3", $F147:F1151, $D147:$D1151))), "")</f>
        <v/>
      </c>
      <c r="F147" s="86"/>
      <c r="G147" s="181"/>
      <c r="H147" s="181"/>
      <c r="I147" s="420"/>
      <c r="J147" s="123"/>
      <c r="K147" s="319"/>
      <c r="L147" s="145" t="str">
        <f>IF(NOT(ISBLANK($K147)),INDEX(Sessions!$B$3:$F$102,MATCH($K147,Sessions!$B$3:$B$102,0),2),"")</f>
        <v/>
      </c>
      <c r="M147" s="145" t="str">
        <f>IF(NOT(ISBLANK($K147)),INDEX(Sessions!$B$3:$E$102,MATCH($K147,Sessions!$B$3:$B$102,0),3),"")</f>
        <v/>
      </c>
      <c r="N147" s="146" t="str">
        <f>IF(NOT(ISBLANK($K147)),INDEX(Sessions!$B$3:$F$102,MATCH($K147,Sessions!$B$3:$B$102,0),4),"")</f>
        <v/>
      </c>
      <c r="O147" s="147" t="str">
        <f>IF(NOT(ISBLANK($K147)),INDEX(Sessions!$B$3:$F$102,MATCH($K147,Sessions!$B$3:$B$102,0),5),"")</f>
        <v/>
      </c>
      <c r="P147" s="169"/>
      <c r="Q147" s="88"/>
      <c r="R147" s="147" t="str">
        <f t="shared" si="2"/>
        <v/>
      </c>
      <c r="S147" s="147" t="str" cm="1">
        <f t="array" ref="S147">IF(AND($P147&lt;$Q147,$P147&gt;0),_xlfn.IFS($O147 ="Q1",($P147+1), $O147 ="Q2", (71 +$P147), $O147 = "Q3", (142+$P147), $O147 = "Q4", (212 + $P147)), "")</f>
        <v/>
      </c>
      <c r="T147" s="223"/>
      <c r="U147" s="172"/>
      <c r="W147" s="521"/>
      <c r="X147" s="90"/>
    </row>
    <row r="148" spans="1:24" ht="39.75" customHeight="1" x14ac:dyDescent="0.15">
      <c r="A148" s="395"/>
      <c r="B148" s="291"/>
      <c r="C148" s="83"/>
      <c r="D148" s="164"/>
      <c r="E148" s="204" t="str" cm="1">
        <f t="array" ref="E148">IFERROR(_xlfn.IFS($F148="Start - 1", (_xlfn.XLOOKUP("End - 1", $F148:$F1152,$D148:$D1152)) - (_xlfn.XLOOKUP("Start - 1", $F148:$F1152, $D148:$D1152)), $F148="Start - 2", (_xlfn.XLOOKUP("End - 2", $F148:$F1152, $D148:$D1152)) - (_xlfn.XLOOKUP("Start - 2", $F148:$F1152, $D148:$D1152)), $F148="Start - 3", (_xlfn.XLOOKUP("End - 3", $F148:F1152, $D148:$D1152)) - (_xlfn.XLOOKUP("Start - 3", $F148:F1152, $D148:$D1152))), "")</f>
        <v/>
      </c>
      <c r="F148" s="86"/>
      <c r="G148" s="181"/>
      <c r="H148" s="181"/>
      <c r="I148" s="420"/>
      <c r="J148" s="123"/>
      <c r="K148" s="318"/>
      <c r="L148" s="145" t="str">
        <f>IF(NOT(ISBLANK($K148)),INDEX(Sessions!$B$3:$F$102,MATCH($K148,Sessions!$B$3:$B$102,0),2),"")</f>
        <v/>
      </c>
      <c r="M148" s="145" t="str">
        <f>IF(NOT(ISBLANK($K148)),INDEX(Sessions!$B$3:$E$102,MATCH($K148,Sessions!$B$3:$B$102,0),3),"")</f>
        <v/>
      </c>
      <c r="N148" s="146" t="str">
        <f>IF(NOT(ISBLANK($K148)),INDEX(Sessions!$B$3:$F$102,MATCH($K148,Sessions!$B$3:$B$102,0),4),"")</f>
        <v/>
      </c>
      <c r="O148" s="147" t="str">
        <f>IF(NOT(ISBLANK($K148)),INDEX(Sessions!$B$3:$F$102,MATCH($K148,Sessions!$B$3:$B$102,0),5),"")</f>
        <v/>
      </c>
      <c r="P148" s="169"/>
      <c r="Q148" s="92"/>
      <c r="R148" s="147" t="str">
        <f t="shared" si="2"/>
        <v/>
      </c>
      <c r="S148" s="147" t="str" cm="1">
        <f t="array" ref="S148">IF(AND($P148&lt;$Q148,$P148&gt;0),_xlfn.IFS($O148 ="Q1",($P148+1), $O148 ="Q2", (71 +$P148), $O148 = "Q3", (142+$P148), $O148 = "Q4", (212 + $P148)), "")</f>
        <v/>
      </c>
      <c r="T148" s="223"/>
      <c r="U148" s="172"/>
      <c r="W148" s="529"/>
      <c r="X148" s="90"/>
    </row>
    <row r="149" spans="1:24" ht="39.75" customHeight="1" x14ac:dyDescent="0.15">
      <c r="A149" s="395"/>
      <c r="B149" s="291"/>
      <c r="C149" s="83"/>
      <c r="D149" s="164"/>
      <c r="E149" s="204" t="str" cm="1">
        <f t="array" ref="E149">IFERROR(_xlfn.IFS($F149="Start - 1", (_xlfn.XLOOKUP("End - 1", $F149:$F1153,$D149:$D1153)) - (_xlfn.XLOOKUP("Start - 1", $F149:$F1153, $D149:$D1153)), $F149="Start - 2", (_xlfn.XLOOKUP("End - 2", $F149:$F1153, $D149:$D1153)) - (_xlfn.XLOOKUP("Start - 2", $F149:$F1153, $D149:$D1153)), $F149="Start - 3", (_xlfn.XLOOKUP("End - 3", $F149:F1153, $D149:$D1153)) - (_xlfn.XLOOKUP("Start - 3", $F149:F1153, $D149:$D1153))), "")</f>
        <v/>
      </c>
      <c r="F149" s="86"/>
      <c r="G149" s="181"/>
      <c r="H149" s="181"/>
      <c r="I149" s="420"/>
      <c r="J149" s="123"/>
      <c r="K149" s="318"/>
      <c r="L149" s="145" t="str">
        <f>IF(NOT(ISBLANK($K149)),INDEX(Sessions!$B$3:$F$102,MATCH($K149,Sessions!$B$3:$B$102,0),2),"")</f>
        <v/>
      </c>
      <c r="M149" s="145" t="str">
        <f>IF(NOT(ISBLANK($K149)),INDEX(Sessions!$B$3:$E$102,MATCH($K149,Sessions!$B$3:$B$102,0),3),"")</f>
        <v/>
      </c>
      <c r="N149" s="146" t="str">
        <f>IF(NOT(ISBLANK($K149)),INDEX(Sessions!$B$3:$F$102,MATCH($K149,Sessions!$B$3:$B$102,0),4),"")</f>
        <v/>
      </c>
      <c r="O149" s="147" t="str">
        <f>IF(NOT(ISBLANK($K149)),INDEX(Sessions!$B$3:$F$102,MATCH($K149,Sessions!$B$3:$B$102,0),5),"")</f>
        <v/>
      </c>
      <c r="P149" s="169"/>
      <c r="Q149" s="92"/>
      <c r="R149" s="147" t="str">
        <f t="shared" si="2"/>
        <v/>
      </c>
      <c r="S149" s="147" t="str" cm="1">
        <f t="array" ref="S149">IF(AND($P149&lt;$Q149,$P149&gt;0),_xlfn.IFS($O149 ="Q1",($P149+1), $O149 ="Q2", (71 +$P149), $O149 = "Q3", (142+$P149), $O149 = "Q4", (212 + $P149)), "")</f>
        <v/>
      </c>
      <c r="T149" s="223"/>
      <c r="U149" s="172"/>
      <c r="W149" s="521"/>
      <c r="X149" s="90"/>
    </row>
    <row r="150" spans="1:24" ht="39.75" customHeight="1" x14ac:dyDescent="0.15">
      <c r="A150" s="395"/>
      <c r="B150" s="291"/>
      <c r="C150" s="83"/>
      <c r="D150" s="164"/>
      <c r="E150" s="204" t="str" cm="1">
        <f t="array" ref="E150">IFERROR(_xlfn.IFS($F150="Start - 1", (_xlfn.XLOOKUP("End - 1", $F150:$F1154,$D150:$D1154)) - (_xlfn.XLOOKUP("Start - 1", $F150:$F1154, $D150:$D1154)), $F150="Start - 2", (_xlfn.XLOOKUP("End - 2", $F150:$F1154, $D150:$D1154)) - (_xlfn.XLOOKUP("Start - 2", $F150:$F1154, $D150:$D1154)), $F150="Start - 3", (_xlfn.XLOOKUP("End - 3", $F150:F1154, $D150:$D1154)) - (_xlfn.XLOOKUP("Start - 3", $F150:F1154, $D150:$D1154))), "")</f>
        <v/>
      </c>
      <c r="F150" s="86"/>
      <c r="G150" s="181"/>
      <c r="H150" s="181"/>
      <c r="I150" s="420"/>
      <c r="J150" s="123"/>
      <c r="K150" s="320"/>
      <c r="L150" s="145" t="str">
        <f>IF(NOT(ISBLANK($K150)),INDEX(Sessions!$B$3:$F$102,MATCH($K150,Sessions!$B$3:$B$102,0),2),"")</f>
        <v/>
      </c>
      <c r="M150" s="145" t="str">
        <f>IF(NOT(ISBLANK($K150)),INDEX(Sessions!$B$3:$E$102,MATCH($K150,Sessions!$B$3:$B$102,0),3),"")</f>
        <v/>
      </c>
      <c r="N150" s="146" t="str">
        <f>IF(NOT(ISBLANK($K150)),INDEX(Sessions!$B$3:$F$102,MATCH($K150,Sessions!$B$3:$B$102,0),4),"")</f>
        <v/>
      </c>
      <c r="O150" s="147" t="str">
        <f>IF(NOT(ISBLANK($K150)),INDEX(Sessions!$B$3:$F$102,MATCH($K150,Sessions!$B$3:$B$102,0),5),"")</f>
        <v/>
      </c>
      <c r="P150" s="169"/>
      <c r="Q150" s="92"/>
      <c r="R150" s="147" t="str">
        <f t="shared" si="2"/>
        <v/>
      </c>
      <c r="S150" s="147" t="str" cm="1">
        <f t="array" ref="S150">IF(AND($P150&lt;$Q150,$P150&gt;0),_xlfn.IFS($O150 ="Q1",($P150+1), $O150 ="Q2", (71 +$P150), $O150 = "Q3", (142+$P150), $O150 = "Q4", (212 + $P150)), "")</f>
        <v/>
      </c>
      <c r="T150" s="223"/>
      <c r="U150" s="316"/>
      <c r="W150" s="521"/>
      <c r="X150" s="90"/>
    </row>
    <row r="151" spans="1:24" ht="39.75" customHeight="1" x14ac:dyDescent="0.15">
      <c r="A151" s="395"/>
      <c r="B151" s="291"/>
      <c r="C151" s="83"/>
      <c r="D151" s="164"/>
      <c r="E151" s="204" t="str" cm="1">
        <f t="array" ref="E151">IFERROR(_xlfn.IFS($F151="Start - 1", (_xlfn.XLOOKUP("End - 1", $F151:$F1155,$D151:$D1155)) - (_xlfn.XLOOKUP("Start - 1", $F151:$F1155, $D151:$D1155)), $F151="Start - 2", (_xlfn.XLOOKUP("End - 2", $F151:$F1155, $D151:$D1155)) - (_xlfn.XLOOKUP("Start - 2", $F151:$F1155, $D151:$D1155)), $F151="Start - 3", (_xlfn.XLOOKUP("End - 3", $F151:F1155, $D151:$D1155)) - (_xlfn.XLOOKUP("Start - 3", $F151:F1155, $D151:$D1155))), "")</f>
        <v/>
      </c>
      <c r="F151" s="86"/>
      <c r="G151" s="181"/>
      <c r="H151" s="181"/>
      <c r="I151" s="420"/>
      <c r="J151" s="123"/>
      <c r="K151" s="320"/>
      <c r="L151" s="145" t="str">
        <f>IF(NOT(ISBLANK($K151)),INDEX(Sessions!$B$3:$F$102,MATCH($K151,Sessions!$B$3:$B$102,0),2),"")</f>
        <v/>
      </c>
      <c r="M151" s="145" t="str">
        <f>IF(NOT(ISBLANK($K151)),INDEX(Sessions!$B$3:$E$102,MATCH($K151,Sessions!$B$3:$B$102,0),3),"")</f>
        <v/>
      </c>
      <c r="N151" s="146" t="str">
        <f>IF(NOT(ISBLANK($K151)),INDEX(Sessions!$B$3:$F$102,MATCH($K151,Sessions!$B$3:$B$102,0),4),"")</f>
        <v/>
      </c>
      <c r="O151" s="147" t="str">
        <f>IF(NOT(ISBLANK($K151)),INDEX(Sessions!$B$3:$F$102,MATCH($K151,Sessions!$B$3:$B$102,0),5),"")</f>
        <v/>
      </c>
      <c r="P151" s="133"/>
      <c r="Q151" s="92"/>
      <c r="R151" s="147" t="str">
        <f t="shared" si="2"/>
        <v/>
      </c>
      <c r="S151" s="147" t="str" cm="1">
        <f t="array" ref="S151">IF(AND($P151&lt;$Q151,$P151&gt;0),_xlfn.IFS($O151 ="Q1",($P151+1), $O151 ="Q2", (71 +$P151), $O151 = "Q3", (142+$P151), $O151 = "Q4", (212 + $P151)), "")</f>
        <v/>
      </c>
      <c r="T151" s="223"/>
      <c r="U151" s="317"/>
      <c r="W151" s="522"/>
      <c r="X151" s="90"/>
    </row>
    <row r="152" spans="1:24" ht="39.75" customHeight="1" x14ac:dyDescent="0.15">
      <c r="A152" s="395"/>
      <c r="B152" s="291"/>
      <c r="C152" s="83"/>
      <c r="D152" s="164"/>
      <c r="E152" s="204" t="str" cm="1">
        <f t="array" ref="E152">IFERROR(_xlfn.IFS($F152="Start - 1", (_xlfn.XLOOKUP("End - 1", $F152:$F1156,$D152:$D1156)) - (_xlfn.XLOOKUP("Start - 1", $F152:$F1156, $D152:$D1156)), $F152="Start - 2", (_xlfn.XLOOKUP("End - 2", $F152:$F1156, $D152:$D1156)) - (_xlfn.XLOOKUP("Start - 2", $F152:$F1156, $D152:$D1156)), $F152="Start - 3", (_xlfn.XLOOKUP("End - 3", $F152:F1156, $D152:$D1156)) - (_xlfn.XLOOKUP("Start - 3", $F152:F1156, $D152:$D1156))), "")</f>
        <v/>
      </c>
      <c r="F152" s="86"/>
      <c r="G152" s="181"/>
      <c r="H152" s="181"/>
      <c r="I152" s="420"/>
      <c r="J152" s="123"/>
      <c r="K152" s="320"/>
      <c r="L152" s="145" t="str">
        <f>IF(NOT(ISBLANK($K152)),INDEX(Sessions!$B$3:$F$102,MATCH($K152,Sessions!$B$3:$B$102,0),2),"")</f>
        <v/>
      </c>
      <c r="M152" s="145" t="str">
        <f>IF(NOT(ISBLANK($K152)),INDEX(Sessions!$B$3:$E$102,MATCH($K152,Sessions!$B$3:$B$102,0),3),"")</f>
        <v/>
      </c>
      <c r="N152" s="146" t="str">
        <f>IF(NOT(ISBLANK($K152)),INDEX(Sessions!$B$3:$F$102,MATCH($K152,Sessions!$B$3:$B$102,0),4),"")</f>
        <v/>
      </c>
      <c r="O152" s="147" t="str">
        <f>IF(NOT(ISBLANK($K152)),INDEX(Sessions!$B$3:$F$102,MATCH($K152,Sessions!$B$3:$B$102,0),5),"")</f>
        <v/>
      </c>
      <c r="P152" s="133"/>
      <c r="Q152" s="92"/>
      <c r="R152" s="147" t="str">
        <f t="shared" si="2"/>
        <v/>
      </c>
      <c r="S152" s="147" t="str" cm="1">
        <f t="array" ref="S152">IF(AND($P152&lt;$Q152,$P152&gt;0),_xlfn.IFS($O152 ="Q1",($P152+1), $O152 ="Q2", (71 +$P152), $O152 = "Q3", (142+$P152), $O152 = "Q4", (212 + $P152)), "")</f>
        <v/>
      </c>
      <c r="T152" s="223"/>
      <c r="U152" s="317"/>
      <c r="W152" s="521"/>
      <c r="X152" s="90"/>
    </row>
    <row r="153" spans="1:24" ht="39.75" customHeight="1" x14ac:dyDescent="0.15">
      <c r="A153" s="395"/>
      <c r="B153" s="291"/>
      <c r="C153" s="83"/>
      <c r="D153" s="164"/>
      <c r="E153" s="204" t="str" cm="1">
        <f t="array" ref="E153">IFERROR(_xlfn.IFS($F153="Start - 1", (_xlfn.XLOOKUP("End - 1", $F153:$F1157,$D153:$D1157)) - (_xlfn.XLOOKUP("Start - 1", $F153:$F1157, $D153:$D1157)), $F153="Start - 2", (_xlfn.XLOOKUP("End - 2", $F153:$F1157, $D153:$D1157)) - (_xlfn.XLOOKUP("Start - 2", $F153:$F1157, $D153:$D1157)), $F153="Start - 3", (_xlfn.XLOOKUP("End - 3", $F153:F1157, $D153:$D1157)) - (_xlfn.XLOOKUP("Start - 3", $F153:F1157, $D153:$D1157))), "")</f>
        <v/>
      </c>
      <c r="F153" s="86"/>
      <c r="G153" s="181"/>
      <c r="H153" s="181"/>
      <c r="I153" s="420"/>
      <c r="J153" s="123"/>
      <c r="K153" s="320"/>
      <c r="L153" s="145" t="str">
        <f>IF(NOT(ISBLANK($K153)),INDEX(Sessions!$B$3:$F$102,MATCH($K153,Sessions!$B$3:$B$102,0),2),"")</f>
        <v/>
      </c>
      <c r="M153" s="145" t="str">
        <f>IF(NOT(ISBLANK($K153)),INDEX(Sessions!$B$3:$E$102,MATCH($K153,Sessions!$B$3:$B$102,0),3),"")</f>
        <v/>
      </c>
      <c r="N153" s="146" t="str">
        <f>IF(NOT(ISBLANK($K153)),INDEX(Sessions!$B$3:$F$102,MATCH($K153,Sessions!$B$3:$B$102,0),4),"")</f>
        <v/>
      </c>
      <c r="O153" s="147" t="str">
        <f>IF(NOT(ISBLANK($K153)),INDEX(Sessions!$B$3:$F$102,MATCH($K153,Sessions!$B$3:$B$102,0),5),"")</f>
        <v/>
      </c>
      <c r="P153" s="133"/>
      <c r="Q153" s="92"/>
      <c r="R153" s="147" t="str">
        <f t="shared" si="2"/>
        <v/>
      </c>
      <c r="S153" s="147" t="str" cm="1">
        <f t="array" ref="S153">IF(AND($P153&lt;$Q153,$P153&gt;0),_xlfn.IFS($O153 ="Q1",($P153+1), $O153 ="Q2", (71 +$P153), $O153 = "Q3", (142+$P153), $O153 = "Q4", (212 + $P153)), "")</f>
        <v/>
      </c>
      <c r="T153" s="223"/>
      <c r="U153" s="317"/>
      <c r="W153" s="521"/>
      <c r="X153" s="90"/>
    </row>
    <row r="154" spans="1:24" s="338" customFormat="1" ht="39.75" customHeight="1" x14ac:dyDescent="0.15">
      <c r="A154" s="396"/>
      <c r="B154" s="324"/>
      <c r="C154" s="325"/>
      <c r="D154" s="326"/>
      <c r="E154" s="204" t="str" cm="1">
        <f t="array" ref="E154">IFERROR(_xlfn.IFS($F154="Start - 1", (_xlfn.XLOOKUP("End - 1", $F154:$F1158,$D154:$D1158)) - (_xlfn.XLOOKUP("Start - 1", $F154:$F1158, $D154:$D1158)), $F154="Start - 2", (_xlfn.XLOOKUP("End - 2", $F154:$F1158, $D154:$D1158)) - (_xlfn.XLOOKUP("Start - 2", $F154:$F1158, $D154:$D1158)), $F154="Start - 3", (_xlfn.XLOOKUP("End - 3", $F154:F1158, $D154:$D1158)) - (_xlfn.XLOOKUP("Start - 3", $F154:F1158, $D154:$D1158))), "")</f>
        <v/>
      </c>
      <c r="F154" s="327"/>
      <c r="G154" s="329"/>
      <c r="H154" s="329"/>
      <c r="I154" s="419"/>
      <c r="J154" s="330"/>
      <c r="K154" s="340"/>
      <c r="L154" s="145" t="str">
        <f>IF(NOT(ISBLANK($K154)),INDEX(Sessions!$B$3:$F$102,MATCH($K154,Sessions!$B$3:$B$102,0),2),"")</f>
        <v/>
      </c>
      <c r="M154" s="332"/>
      <c r="N154" s="146" t="str">
        <f>IF(NOT(ISBLANK($K154)),INDEX(Sessions!$B$3:$F$102,MATCH($K154,Sessions!$B$3:$B$102,0),4),"")</f>
        <v/>
      </c>
      <c r="O154" s="147" t="str">
        <f>IF(NOT(ISBLANK($K154)),INDEX(Sessions!$B$3:$F$102,MATCH($K154,Sessions!$B$3:$B$102,0),5),"")</f>
        <v/>
      </c>
      <c r="P154" s="133"/>
      <c r="Q154" s="333"/>
      <c r="R154" s="147" t="str">
        <f t="shared" si="2"/>
        <v/>
      </c>
      <c r="S154" s="147" t="str" cm="1">
        <f t="array" ref="S154">IF(AND($P154&lt;$Q154,$P154&gt;0),_xlfn.IFS($O154 ="Q1",($P154+1), $O154 ="Q2", (71 +$P154), $O154 = "Q3", (142+$P154), $O154 = "Q4", (212 + $P154)), "")</f>
        <v/>
      </c>
      <c r="T154" s="334"/>
      <c r="U154" s="341"/>
      <c r="V154" s="336"/>
      <c r="W154" s="519"/>
      <c r="X154" s="337"/>
    </row>
    <row r="155" spans="1:24" s="77" customFormat="1" ht="39.75" customHeight="1" x14ac:dyDescent="0.15">
      <c r="A155" s="397"/>
      <c r="B155" s="291"/>
      <c r="C155" s="192"/>
      <c r="D155" s="179"/>
      <c r="E155" s="204" t="str" cm="1">
        <f t="array" ref="E155">IFERROR(_xlfn.IFS($F155="Start - 1", (_xlfn.XLOOKUP("End - 1", $F155:$F1159,$D155:$D1159)) - (_xlfn.XLOOKUP("Start - 1", $F155:$F1159, $D155:$D1159)), $F155="Start - 2", (_xlfn.XLOOKUP("End - 2", $F155:$F1159, $D155:$D1159)) - (_xlfn.XLOOKUP("Start - 2", $F155:$F1159, $D155:$D1159)), $F155="Start - 3", (_xlfn.XLOOKUP("End - 3", $F155:F1159, $D155:$D1159)) - (_xlfn.XLOOKUP("Start - 3", $F155:F1159, $D155:$D1159))), "")</f>
        <v/>
      </c>
      <c r="F155" s="129"/>
      <c r="G155" s="181"/>
      <c r="H155" s="181"/>
      <c r="I155" s="420"/>
      <c r="J155" s="209"/>
      <c r="K155" s="141"/>
      <c r="L155" s="145" t="str">
        <f>IF(NOT(ISBLANK($K155)),INDEX(Sessions!$B$3:$F$102,MATCH($K155,Sessions!$B$3:$B$102,0),2),"")</f>
        <v/>
      </c>
      <c r="M155" s="288"/>
      <c r="N155" s="146" t="str">
        <f>IF(NOT(ISBLANK($K155)),INDEX(Sessions!$B$3:$F$102,MATCH($K155,Sessions!$B$3:$B$102,0),4),"")</f>
        <v/>
      </c>
      <c r="O155" s="147" t="str">
        <f>IF(NOT(ISBLANK($K155)),INDEX(Sessions!$B$3:$F$102,MATCH($K155,Sessions!$B$3:$B$102,0),5),"")</f>
        <v/>
      </c>
      <c r="P155" s="133"/>
      <c r="Q155" s="133"/>
      <c r="R155" s="147" t="str">
        <f t="shared" si="2"/>
        <v/>
      </c>
      <c r="S155" s="147" t="str" cm="1">
        <f t="array" ref="S155">IF(AND($P155&lt;$Q155,$P155&gt;0),_xlfn.IFS($O155 ="Q1",($P155+1), $O155 ="Q2", (71 +$P155), $O155 = "Q3", (142+$P155), $O155 = "Q4", (212 + $P155)), "")</f>
        <v/>
      </c>
      <c r="T155" s="210"/>
      <c r="U155" s="187"/>
      <c r="V155" s="136"/>
      <c r="W155" s="520"/>
      <c r="X155" s="137"/>
    </row>
    <row r="156" spans="1:24" ht="39.75" customHeight="1" x14ac:dyDescent="0.15">
      <c r="A156" s="392"/>
      <c r="B156" s="291"/>
      <c r="C156" s="94"/>
      <c r="D156" s="164"/>
      <c r="E156" s="204" t="str" cm="1">
        <f t="array" ref="E156">IFERROR(_xlfn.IFS($F156="Start - 1", (_xlfn.XLOOKUP("End - 1", $F156:$F1160,$D156:$D1160)) - (_xlfn.XLOOKUP("Start - 1", $F156:$F1160, $D156:$D1160)), $F156="Start - 2", (_xlfn.XLOOKUP("End - 2", $F156:$F1160, $D156:$D1160)) - (_xlfn.XLOOKUP("Start - 2", $F156:$F1160, $D156:$D1160)), $F156="Start - 3", (_xlfn.XLOOKUP("End - 3", $F156:F1160, $D156:$D1160)) - (_xlfn.XLOOKUP("Start - 3", $F156:F1160, $D156:$D1160))), "")</f>
        <v/>
      </c>
      <c r="F156" s="86"/>
      <c r="G156" s="181"/>
      <c r="H156" s="181"/>
      <c r="I156" s="420"/>
      <c r="J156" s="123"/>
      <c r="K156" s="111"/>
      <c r="L156" s="145" t="str">
        <f>IF(NOT(ISBLANK($K156)),INDEX(Sessions!$B$3:$F$102,MATCH($K156,Sessions!$B$3:$B$102,0),2),"")</f>
        <v/>
      </c>
      <c r="M156" s="234"/>
      <c r="N156" s="146" t="str">
        <f>IF(NOT(ISBLANK($K156)),INDEX(Sessions!$B$3:$F$102,MATCH($K156,Sessions!$B$3:$B$102,0),4),"")</f>
        <v/>
      </c>
      <c r="O156" s="147" t="str">
        <f>IF(NOT(ISBLANK($K156)),INDEX(Sessions!$B$3:$F$102,MATCH($K156,Sessions!$B$3:$B$102,0),5),"")</f>
        <v/>
      </c>
      <c r="P156" s="133"/>
      <c r="Q156" s="88"/>
      <c r="R156" s="147" t="str">
        <f t="shared" si="2"/>
        <v/>
      </c>
      <c r="S156" s="147" t="str" cm="1">
        <f t="array" ref="S156">IF(AND($P156&lt;$Q156,$P156&gt;0),_xlfn.IFS($O156 ="Q1",($P156+1), $O156 ="Q2", (71 +$P156), $O156 = "Q3", (142+$P156), $O156 = "Q4", (212 + $P156)), "")</f>
        <v/>
      </c>
      <c r="T156" s="223"/>
      <c r="U156" s="172"/>
      <c r="W156" s="521"/>
      <c r="X156" s="90"/>
    </row>
    <row r="157" spans="1:24" ht="39.75" customHeight="1" x14ac:dyDescent="0.15">
      <c r="A157" s="395"/>
      <c r="B157" s="291"/>
      <c r="C157" s="83"/>
      <c r="D157" s="164"/>
      <c r="E157" s="204" t="str" cm="1">
        <f t="array" ref="E157">IFERROR(_xlfn.IFS($F157="Start - 1", (_xlfn.XLOOKUP("End - 1", $F157:$F1161,$D157:$D1161)) - (_xlfn.XLOOKUP("Start - 1", $F157:$F1161, $D157:$D1161)), $F157="Start - 2", (_xlfn.XLOOKUP("End - 2", $F157:$F1161, $D157:$D1161)) - (_xlfn.XLOOKUP("Start - 2", $F157:$F1161, $D157:$D1161)), $F157="Start - 3", (_xlfn.XLOOKUP("End - 3", $F157:F1161, $D157:$D1161)) - (_xlfn.XLOOKUP("Start - 3", $F157:F1161, $D157:$D1161))), "")</f>
        <v/>
      </c>
      <c r="F157" s="86"/>
      <c r="G157" s="181"/>
      <c r="H157" s="181"/>
      <c r="I157" s="420"/>
      <c r="J157" s="123"/>
      <c r="K157" s="112"/>
      <c r="L157" s="145" t="str">
        <f>IF(NOT(ISBLANK($K157)),INDEX(Sessions!$B$3:$F$102,MATCH($K157,Sessions!$B$3:$B$102,0),2),"")</f>
        <v/>
      </c>
      <c r="M157" s="234"/>
      <c r="N157" s="146" t="str">
        <f>IF(NOT(ISBLANK($K157)),INDEX(Sessions!$B$3:$F$102,MATCH($K157,Sessions!$B$3:$B$102,0),4),"")</f>
        <v/>
      </c>
      <c r="O157" s="147" t="str">
        <f>IF(NOT(ISBLANK($K157)),INDEX(Sessions!$B$3:$F$102,MATCH($K157,Sessions!$B$3:$B$102,0),5),"")</f>
        <v/>
      </c>
      <c r="P157" s="133"/>
      <c r="Q157" s="92"/>
      <c r="R157" s="147" t="str">
        <f t="shared" si="2"/>
        <v/>
      </c>
      <c r="S157" s="147" t="str" cm="1">
        <f t="array" ref="S157">IF(AND($P157&lt;$Q157,$P157&gt;0),_xlfn.IFS($O157 ="Q1",($P157+1), $O157 ="Q2", (71 +$P157), $O157 = "Q3", (142+$P157), $O157 = "Q4", (212 + $P157)), "")</f>
        <v/>
      </c>
      <c r="T157" s="223"/>
      <c r="U157" s="172"/>
      <c r="W157" s="521"/>
      <c r="X157" s="90"/>
    </row>
    <row r="158" spans="1:24" ht="47.25" customHeight="1" x14ac:dyDescent="0.15">
      <c r="A158" s="395"/>
      <c r="B158" s="291"/>
      <c r="C158" s="140"/>
      <c r="D158" s="164"/>
      <c r="E158" s="204" t="str" cm="1">
        <f t="array" ref="E158">IFERROR(_xlfn.IFS($F158="Start - 1", (_xlfn.XLOOKUP("End - 1", $F158:$F1162,$D158:$D1162)) - (_xlfn.XLOOKUP("Start - 1", $F158:$F1162, $D158:$D1162)), $F158="Start - 2", (_xlfn.XLOOKUP("End - 2", $F158:$F1162, $D158:$D1162)) - (_xlfn.XLOOKUP("Start - 2", $F158:$F1162, $D158:$D1162)), $F158="Start - 3", (_xlfn.XLOOKUP("End - 3", $F158:F1162, $D158:$D1162)) - (_xlfn.XLOOKUP("Start - 3", $F158:F1162, $D158:$D1162))), "")</f>
        <v/>
      </c>
      <c r="F158" s="86"/>
      <c r="G158" s="181"/>
      <c r="H158" s="181"/>
      <c r="I158" s="420"/>
      <c r="J158" s="123"/>
      <c r="K158" s="112"/>
      <c r="L158" s="145" t="str">
        <f>IF(NOT(ISBLANK($K158)),INDEX(Sessions!$B$3:$F$102,MATCH($K158,Sessions!$B$3:$B$102,0),2),"")</f>
        <v/>
      </c>
      <c r="M158" s="234"/>
      <c r="N158" s="146" t="str">
        <f>IF(NOT(ISBLANK($K158)),INDEX(Sessions!$B$3:$F$102,MATCH($K158,Sessions!$B$3:$B$102,0),4),"")</f>
        <v/>
      </c>
      <c r="O158" s="147" t="str">
        <f>IF(NOT(ISBLANK($K158)),INDEX(Sessions!$B$3:$F$102,MATCH($K158,Sessions!$B$3:$B$102,0),5),"")</f>
        <v/>
      </c>
      <c r="P158" s="133"/>
      <c r="Q158" s="92"/>
      <c r="R158" s="147" t="str">
        <f t="shared" si="2"/>
        <v/>
      </c>
      <c r="S158" s="147" t="str" cm="1">
        <f t="array" ref="S158">IF(AND($P158&lt;$Q158,$P158&gt;0),_xlfn.IFS($O158 ="Q1",($P158+1), $O158 ="Q2", (71 +$P158), $O158 = "Q3", (142+$P158), $O158 = "Q4", (212 + $P158)), "")</f>
        <v/>
      </c>
      <c r="T158" s="223"/>
      <c r="U158" s="172"/>
      <c r="W158" s="522"/>
      <c r="X158" s="90"/>
    </row>
    <row r="159" spans="1:24" s="338" customFormat="1" ht="39.75" customHeight="1" x14ac:dyDescent="0.15">
      <c r="A159" s="396"/>
      <c r="B159" s="324"/>
      <c r="C159" s="325"/>
      <c r="D159" s="326"/>
      <c r="E159" s="204" t="str" cm="1">
        <f t="array" ref="E159">IFERROR(_xlfn.IFS($F159="Start - 1", (_xlfn.XLOOKUP("End - 1", $F159:$F1163,$D159:$D1163)) - (_xlfn.XLOOKUP("Start - 1", $F159:$F1163, $D159:$D1163)), $F159="Start - 2", (_xlfn.XLOOKUP("End - 2", $F159:$F1163, $D159:$D1163)) - (_xlfn.XLOOKUP("Start - 2", $F159:$F1163, $D159:$D1163)), $F159="Start - 3", (_xlfn.XLOOKUP("End - 3", $F159:F1163, $D159:$D1163)) - (_xlfn.XLOOKUP("Start - 3", $F159:F1163, $D159:$D1163))), "")</f>
        <v/>
      </c>
      <c r="F159" s="327"/>
      <c r="G159" s="329"/>
      <c r="H159" s="329"/>
      <c r="I159" s="419"/>
      <c r="J159" s="330"/>
      <c r="K159" s="331"/>
      <c r="L159" s="145" t="str">
        <f>IF(NOT(ISBLANK($K159)),INDEX(Sessions!$B$3:$F$102,MATCH($K159,Sessions!$B$3:$B$102,0),2),"")</f>
        <v/>
      </c>
      <c r="M159" s="332"/>
      <c r="N159" s="146" t="str">
        <f>IF(NOT(ISBLANK($K159)),INDEX(Sessions!$B$3:$F$102,MATCH($K159,Sessions!$B$3:$B$102,0),4),"")</f>
        <v/>
      </c>
      <c r="O159" s="147" t="str">
        <f>IF(NOT(ISBLANK($K159)),INDEX(Sessions!$B$3:$F$102,MATCH($K159,Sessions!$B$3:$B$102,0),5),"")</f>
        <v/>
      </c>
      <c r="P159" s="133"/>
      <c r="Q159" s="333"/>
      <c r="R159" s="147" t="str">
        <f t="shared" si="2"/>
        <v/>
      </c>
      <c r="S159" s="147" t="str" cm="1">
        <f t="array" ref="S159">IF(AND($P159&lt;$Q159,$P159&gt;0),_xlfn.IFS($O159 ="Q1",($P159+1), $O159 ="Q2", (71 +$P159), $O159 = "Q3", (142+$P159), $O159 = "Q4", (212 + $P159)), "")</f>
        <v/>
      </c>
      <c r="T159" s="334"/>
      <c r="U159" s="335"/>
      <c r="V159" s="336"/>
      <c r="W159" s="519"/>
      <c r="X159" s="337"/>
    </row>
    <row r="160" spans="1:24" s="77" customFormat="1" ht="39.75" customHeight="1" x14ac:dyDescent="0.15">
      <c r="A160" s="397"/>
      <c r="B160" s="291"/>
      <c r="C160" s="192"/>
      <c r="D160" s="179"/>
      <c r="E160" s="204" t="str" cm="1">
        <f t="array" ref="E160">IFERROR(_xlfn.IFS($F160="Start - 1", (_xlfn.XLOOKUP("End - 1", $F160:$F1164,$D160:$D1164)) - (_xlfn.XLOOKUP("Start - 1", $F160:$F1164, $D160:$D1164)), $F160="Start - 2", (_xlfn.XLOOKUP("End - 2", $F160:$F1164, $D160:$D1164)) - (_xlfn.XLOOKUP("Start - 2", $F160:$F1164, $D160:$D1164)), $F160="Start - 3", (_xlfn.XLOOKUP("End - 3", $F160:F1164, $D160:$D1164)) - (_xlfn.XLOOKUP("Start - 3", $F160:F1164, $D160:$D1164))), "")</f>
        <v/>
      </c>
      <c r="F160" s="129"/>
      <c r="G160" s="181"/>
      <c r="H160" s="181"/>
      <c r="I160" s="420"/>
      <c r="J160" s="209"/>
      <c r="K160" s="141"/>
      <c r="L160" s="145" t="str">
        <f>IF(NOT(ISBLANK($K160)),INDEX(Sessions!$B$3:$F$102,MATCH($K160,Sessions!$B$3:$B$102,0),2),"")</f>
        <v/>
      </c>
      <c r="M160" s="288"/>
      <c r="N160" s="146" t="str">
        <f>IF(NOT(ISBLANK($K160)),INDEX(Sessions!$B$3:$F$102,MATCH($K160,Sessions!$B$3:$B$102,0),4),"")</f>
        <v/>
      </c>
      <c r="O160" s="147" t="str">
        <f>IF(NOT(ISBLANK($K160)),INDEX(Sessions!$B$3:$F$102,MATCH($K160,Sessions!$B$3:$B$102,0),5),"")</f>
        <v/>
      </c>
      <c r="P160" s="133"/>
      <c r="Q160" s="133"/>
      <c r="R160" s="147" t="str">
        <f t="shared" si="2"/>
        <v/>
      </c>
      <c r="S160" s="147" t="str" cm="1">
        <f t="array" ref="S160">IF(AND($P160&lt;$Q160,$P160&gt;0),_xlfn.IFS($O160 ="Q1",($P160+1), $O160 ="Q2", (71 +$P160), $O160 = "Q3", (142+$P160), $O160 = "Q4", (212 + $P160)), "")</f>
        <v/>
      </c>
      <c r="T160" s="210"/>
      <c r="U160" s="187"/>
      <c r="V160" s="136"/>
      <c r="W160" s="520"/>
      <c r="X160" s="137"/>
    </row>
    <row r="161" spans="1:24" ht="39.75" customHeight="1" x14ac:dyDescent="0.15">
      <c r="A161" s="392"/>
      <c r="B161" s="291"/>
      <c r="C161" s="94"/>
      <c r="D161" s="164"/>
      <c r="E161" s="204" t="str" cm="1">
        <f t="array" ref="E161">IFERROR(_xlfn.IFS($F161="Start - 1", (_xlfn.XLOOKUP("End - 1", $F161:$F1165,$D161:$D1165)) - (_xlfn.XLOOKUP("Start - 1", $F161:$F1165, $D161:$D1165)), $F161="Start - 2", (_xlfn.XLOOKUP("End - 2", $F161:$F1165, $D161:$D1165)) - (_xlfn.XLOOKUP("Start - 2", $F161:$F1165, $D161:$D1165)), $F161="Start - 3", (_xlfn.XLOOKUP("End - 3", $F161:F1165, $D161:$D1165)) - (_xlfn.XLOOKUP("Start - 3", $F161:F1165, $D161:$D1165))), "")</f>
        <v/>
      </c>
      <c r="F161" s="86"/>
      <c r="G161" s="181"/>
      <c r="H161" s="181"/>
      <c r="I161" s="420"/>
      <c r="J161" s="123"/>
      <c r="K161" s="111"/>
      <c r="L161" s="145" t="str">
        <f>IF(NOT(ISBLANK($K161)),INDEX(Sessions!$B$3:$F$102,MATCH($K161,Sessions!$B$3:$B$102,0),2),"")</f>
        <v/>
      </c>
      <c r="M161" s="234"/>
      <c r="N161" s="146" t="str">
        <f>IF(NOT(ISBLANK($K161)),INDEX(Sessions!$B$3:$F$102,MATCH($K161,Sessions!$B$3:$B$102,0),4),"")</f>
        <v/>
      </c>
      <c r="O161" s="147" t="str">
        <f>IF(NOT(ISBLANK($K161)),INDEX(Sessions!$B$3:$F$102,MATCH($K161,Sessions!$B$3:$B$102,0),5),"")</f>
        <v/>
      </c>
      <c r="P161" s="133"/>
      <c r="Q161" s="88"/>
      <c r="R161" s="147" t="str">
        <f t="shared" si="2"/>
        <v/>
      </c>
      <c r="S161" s="147" t="str" cm="1">
        <f t="array" ref="S161">IF(AND($P161&lt;$Q161,$P161&gt;0),_xlfn.IFS($O161 ="Q1",($P161+1), $O161 ="Q2", (71 +$P161), $O161 = "Q3", (142+$P161), $O161 = "Q4", (212 + $P161)), "")</f>
        <v/>
      </c>
      <c r="T161" s="223"/>
      <c r="U161" s="172"/>
      <c r="W161" s="521"/>
      <c r="X161" s="90"/>
    </row>
    <row r="162" spans="1:24" ht="39.75" customHeight="1" x14ac:dyDescent="0.15">
      <c r="A162" s="395"/>
      <c r="B162" s="291"/>
      <c r="C162" s="83"/>
      <c r="D162" s="164"/>
      <c r="E162" s="204" t="str" cm="1">
        <f t="array" ref="E162">IFERROR(_xlfn.IFS($F162="Start - 1", (_xlfn.XLOOKUP("End - 1", $F162:$F1166,$D162:$D1166)) - (_xlfn.XLOOKUP("Start - 1", $F162:$F1166, $D162:$D1166)), $F162="Start - 2", (_xlfn.XLOOKUP("End - 2", $F162:$F1166, $D162:$D1166)) - (_xlfn.XLOOKUP("Start - 2", $F162:$F1166, $D162:$D1166)), $F162="Start - 3", (_xlfn.XLOOKUP("End - 3", $F162:F1166, $D162:$D1166)) - (_xlfn.XLOOKUP("Start - 3", $F162:F1166, $D162:$D1166))), "")</f>
        <v/>
      </c>
      <c r="F162" s="86"/>
      <c r="G162" s="181"/>
      <c r="H162" s="181"/>
      <c r="I162" s="420"/>
      <c r="J162" s="123"/>
      <c r="K162" s="112"/>
      <c r="L162" s="145" t="str">
        <f>IF(NOT(ISBLANK($K162)),INDEX(Sessions!$B$3:$F$102,MATCH($K162,Sessions!$B$3:$B$102,0),2),"")</f>
        <v/>
      </c>
      <c r="M162" s="234"/>
      <c r="N162" s="146" t="str">
        <f>IF(NOT(ISBLANK($K162)),INDEX(Sessions!$B$3:$F$102,MATCH($K162,Sessions!$B$3:$B$102,0),4),"")</f>
        <v/>
      </c>
      <c r="O162" s="147" t="str">
        <f>IF(NOT(ISBLANK($K162)),INDEX(Sessions!$B$3:$F$102,MATCH($K162,Sessions!$B$3:$B$102,0),5),"")</f>
        <v/>
      </c>
      <c r="P162" s="133"/>
      <c r="Q162" s="92"/>
      <c r="R162" s="147" t="str">
        <f t="shared" si="2"/>
        <v/>
      </c>
      <c r="S162" s="147" t="str" cm="1">
        <f t="array" ref="S162">IF(AND($P162&lt;$Q162,$P162&gt;0),_xlfn.IFS($O162 ="Q1",($P162+1), $O162 ="Q2", (71 +$P162), $O162 = "Q3", (142+$P162), $O162 = "Q4", (212 + $P162)), "")</f>
        <v/>
      </c>
      <c r="T162" s="223"/>
      <c r="U162" s="172"/>
      <c r="W162" s="522"/>
      <c r="X162" s="90"/>
    </row>
    <row r="163" spans="1:24" s="338" customFormat="1" ht="39.75" customHeight="1" x14ac:dyDescent="0.15">
      <c r="A163" s="396"/>
      <c r="B163" s="324"/>
      <c r="C163" s="325"/>
      <c r="D163" s="326"/>
      <c r="E163" s="204" t="str" cm="1">
        <f t="array" ref="E163">IFERROR(_xlfn.IFS($F163="Start - 1", (_xlfn.XLOOKUP("End - 1", $F163:$F1167,$D163:$D1167)) - (_xlfn.XLOOKUP("Start - 1", $F163:$F1167, $D163:$D1167)), $F163="Start - 2", (_xlfn.XLOOKUP("End - 2", $F163:$F1167, $D163:$D1167)) - (_xlfn.XLOOKUP("Start - 2", $F163:$F1167, $D163:$D1167)), $F163="Start - 3", (_xlfn.XLOOKUP("End - 3", $F163:F1167, $D163:$D1167)) - (_xlfn.XLOOKUP("Start - 3", $F163:F1167, $D163:$D1167))), "")</f>
        <v/>
      </c>
      <c r="F163" s="327"/>
      <c r="G163" s="329"/>
      <c r="H163" s="329"/>
      <c r="I163" s="419"/>
      <c r="J163" s="330"/>
      <c r="K163" s="331"/>
      <c r="L163" s="145" t="str">
        <f>IF(NOT(ISBLANK($K163)),INDEX(Sessions!$B$3:$F$102,MATCH($K163,Sessions!$B$3:$B$102,0),2),"")</f>
        <v/>
      </c>
      <c r="M163" s="332"/>
      <c r="N163" s="146" t="str">
        <f>IF(NOT(ISBLANK($K163)),INDEX(Sessions!$B$3:$F$102,MATCH($K163,Sessions!$B$3:$B$102,0),4),"")</f>
        <v/>
      </c>
      <c r="O163" s="147" t="str">
        <f>IF(NOT(ISBLANK($K163)),INDEX(Sessions!$B$3:$F$102,MATCH($K163,Sessions!$B$3:$B$102,0),5),"")</f>
        <v/>
      </c>
      <c r="P163" s="133"/>
      <c r="Q163" s="333"/>
      <c r="R163" s="147" t="str">
        <f t="shared" si="2"/>
        <v/>
      </c>
      <c r="S163" s="147" t="str" cm="1">
        <f t="array" ref="S163">IF(AND($P163&lt;$Q163,$P163&gt;0),_xlfn.IFS($O163 ="Q1",($P163+1), $O163 ="Q2", (71 +$P163), $O163 = "Q3", (142+$P163), $O163 = "Q4", (212 + $P163)), "")</f>
        <v/>
      </c>
      <c r="T163" s="334"/>
      <c r="U163" s="335"/>
      <c r="V163" s="336"/>
      <c r="W163" s="519"/>
      <c r="X163" s="337"/>
    </row>
    <row r="164" spans="1:24" s="77" customFormat="1" ht="39.75" customHeight="1" x14ac:dyDescent="0.15">
      <c r="A164" s="397"/>
      <c r="B164" s="291"/>
      <c r="C164" s="192"/>
      <c r="D164" s="179"/>
      <c r="E164" s="204" t="str" cm="1">
        <f t="array" ref="E164">IFERROR(_xlfn.IFS($F164="Start - 1", (_xlfn.XLOOKUP("End - 1", $F164:$F1168,$D164:$D1168)) - (_xlfn.XLOOKUP("Start - 1", $F164:$F1168, $D164:$D1168)), $F164="Start - 2", (_xlfn.XLOOKUP("End - 2", $F164:$F1168, $D164:$D1168)) - (_xlfn.XLOOKUP("Start - 2", $F164:$F1168, $D164:$D1168)), $F164="Start - 3", (_xlfn.XLOOKUP("End - 3", $F164:F1168, $D164:$D1168)) - (_xlfn.XLOOKUP("Start - 3", $F164:F1168, $D164:$D1168))), "")</f>
        <v/>
      </c>
      <c r="F164" s="129"/>
      <c r="G164" s="181"/>
      <c r="H164" s="181"/>
      <c r="I164" s="420"/>
      <c r="J164" s="209"/>
      <c r="K164" s="141"/>
      <c r="L164" s="145" t="str">
        <f>IF(NOT(ISBLANK($K164)),INDEX(Sessions!$B$3:$F$102,MATCH($K164,Sessions!$B$3:$B$102,0),2),"")</f>
        <v/>
      </c>
      <c r="M164" s="288"/>
      <c r="N164" s="146" t="str">
        <f>IF(NOT(ISBLANK($K164)),INDEX(Sessions!$B$3:$F$102,MATCH($K164,Sessions!$B$3:$B$102,0),4),"")</f>
        <v/>
      </c>
      <c r="O164" s="147" t="str">
        <f>IF(NOT(ISBLANK($K164)),INDEX(Sessions!$B$3:$F$102,MATCH($K164,Sessions!$B$3:$B$102,0),5),"")</f>
        <v/>
      </c>
      <c r="P164" s="133"/>
      <c r="Q164" s="134"/>
      <c r="R164" s="147" t="str">
        <f t="shared" si="2"/>
        <v/>
      </c>
      <c r="S164" s="147" t="str" cm="1">
        <f t="array" ref="S164">IF(AND($P164&lt;$Q164,$P164&gt;0),_xlfn.IFS($O164 ="Q1",($P164+1), $O164 ="Q2", (71 +$P164), $O164 = "Q3", (142+$P164), $O164 = "Q4", (212 + $P164)), "")</f>
        <v/>
      </c>
      <c r="T164" s="210"/>
      <c r="U164" s="187"/>
      <c r="V164" s="136"/>
      <c r="W164" s="526"/>
      <c r="X164" s="137"/>
    </row>
    <row r="165" spans="1:24" ht="39.75" customHeight="1" x14ac:dyDescent="0.15">
      <c r="A165" s="394"/>
      <c r="B165" s="291"/>
      <c r="C165" s="83"/>
      <c r="D165" s="164"/>
      <c r="E165" s="204" t="str" cm="1">
        <f t="array" ref="E165">IFERROR(_xlfn.IFS($F165="Start - 1", (_xlfn.XLOOKUP("End - 1", $F165:$F1169,$D165:$D1169)) - (_xlfn.XLOOKUP("Start - 1", $F165:$F1169, $D165:$D1169)), $F165="Start - 2", (_xlfn.XLOOKUP("End - 2", $F165:$F1169, $D165:$D1169)) - (_xlfn.XLOOKUP("Start - 2", $F165:$F1169, $D165:$D1169)), $F165="Start - 3", (_xlfn.XLOOKUP("End - 3", $F165:F1169, $D165:$D1169)) - (_xlfn.XLOOKUP("Start - 3", $F165:F1169, $D165:$D1169))), "")</f>
        <v/>
      </c>
      <c r="F165" s="86"/>
      <c r="G165" s="181"/>
      <c r="H165" s="181"/>
      <c r="I165" s="420"/>
      <c r="J165" s="123"/>
      <c r="K165" s="112"/>
      <c r="L165" s="145" t="str">
        <f>IF(NOT(ISBLANK($K165)),INDEX(Sessions!$B$3:$F$102,MATCH($K165,Sessions!$B$3:$B$102,0),2),"")</f>
        <v/>
      </c>
      <c r="M165" s="234"/>
      <c r="N165" s="146" t="str">
        <f>IF(NOT(ISBLANK($K165)),INDEX(Sessions!$B$3:$F$102,MATCH($K165,Sessions!$B$3:$B$102,0),4),"")</f>
        <v/>
      </c>
      <c r="O165" s="147" t="str">
        <f>IF(NOT(ISBLANK($K165)),INDEX(Sessions!$B$3:$F$102,MATCH($K165,Sessions!$B$3:$B$102,0),5),"")</f>
        <v/>
      </c>
      <c r="P165" s="133"/>
      <c r="Q165" s="92"/>
      <c r="R165" s="147" t="str">
        <f t="shared" si="2"/>
        <v/>
      </c>
      <c r="S165" s="147" t="str" cm="1">
        <f t="array" ref="S165">IF(AND($P165&lt;$Q165,$P165&gt;0),_xlfn.IFS($O165 ="Q1",($P165+1), $O165 ="Q2", (71 +$P165), $O165 = "Q3", (142+$P165), $O165 = "Q4", (212 + $P165)), "")</f>
        <v/>
      </c>
      <c r="T165" s="223"/>
      <c r="U165" s="172"/>
      <c r="W165" s="529"/>
      <c r="X165" s="90"/>
    </row>
    <row r="166" spans="1:24" s="338" customFormat="1" ht="39.75" customHeight="1" x14ac:dyDescent="0.15">
      <c r="A166" s="398"/>
      <c r="B166" s="324"/>
      <c r="C166" s="325"/>
      <c r="D166" s="326"/>
      <c r="E166" s="204" t="str" cm="1">
        <f t="array" ref="E166">IFERROR(_xlfn.IFS($F166="Start - 1", (_xlfn.XLOOKUP("End - 1", $F166:$F1170,$D166:$D1170)) - (_xlfn.XLOOKUP("Start - 1", $F166:$F1170, $D166:$D1170)), $F166="Start - 2", (_xlfn.XLOOKUP("End - 2", $F166:$F1170, $D166:$D1170)) - (_xlfn.XLOOKUP("Start - 2", $F166:$F1170, $D166:$D1170)), $F166="Start - 3", (_xlfn.XLOOKUP("End - 3", $F166:F1170, $D166:$D1170)) - (_xlfn.XLOOKUP("Start - 3", $F166:F1170, $D166:$D1170))), "")</f>
        <v/>
      </c>
      <c r="F166" s="327"/>
      <c r="G166" s="329"/>
      <c r="H166" s="329"/>
      <c r="I166" s="419"/>
      <c r="J166" s="330"/>
      <c r="K166" s="331"/>
      <c r="L166" s="145" t="str">
        <f>IF(NOT(ISBLANK($K166)),INDEX(Sessions!$B$3:$F$102,MATCH($K166,Sessions!$B$3:$B$102,0),2),"")</f>
        <v/>
      </c>
      <c r="M166" s="332"/>
      <c r="N166" s="146" t="str">
        <f>IF(NOT(ISBLANK($K166)),INDEX(Sessions!$B$3:$F$102,MATCH($K166,Sessions!$B$3:$B$102,0),4),"")</f>
        <v/>
      </c>
      <c r="O166" s="147" t="str">
        <f>IF(NOT(ISBLANK($K166)),INDEX(Sessions!$B$3:$F$102,MATCH($K166,Sessions!$B$3:$B$102,0),5),"")</f>
        <v/>
      </c>
      <c r="P166" s="133"/>
      <c r="Q166" s="333"/>
      <c r="R166" s="147" t="str">
        <f t="shared" si="2"/>
        <v/>
      </c>
      <c r="S166" s="147" t="str" cm="1">
        <f t="array" ref="S166">IF(AND($P166&lt;$Q166,$P166&gt;0),_xlfn.IFS($O166 ="Q1",($P166+1), $O166 ="Q2", (71 +$P166), $O166 = "Q3", (142+$P166), $O166 = "Q4", (212 + $P166)), "")</f>
        <v/>
      </c>
      <c r="T166" s="334"/>
      <c r="U166" s="335"/>
      <c r="V166" s="336"/>
      <c r="W166" s="519"/>
      <c r="X166" s="337"/>
    </row>
    <row r="167" spans="1:24" s="77" customFormat="1" ht="39.75" customHeight="1" x14ac:dyDescent="0.15">
      <c r="A167" s="246"/>
      <c r="B167" s="291"/>
      <c r="C167" s="192"/>
      <c r="D167" s="179"/>
      <c r="E167" s="204" t="str" cm="1">
        <f t="array" ref="E167">IFERROR(_xlfn.IFS($F167="Start - 1", (_xlfn.XLOOKUP("End - 1", $F167:$F1171,$D167:$D1171)) - (_xlfn.XLOOKUP("Start - 1", $F167:$F1171, $D167:$D1171)), $F167="Start - 2", (_xlfn.XLOOKUP("End - 2", $F167:$F1171, $D167:$D1171)) - (_xlfn.XLOOKUP("Start - 2", $F167:$F1171, $D167:$D1171)), $F167="Start - 3", (_xlfn.XLOOKUP("End - 3", $F167:F1171, $D167:$D1171)) - (_xlfn.XLOOKUP("Start - 3", $F167:F1171, $D167:$D1171))), "")</f>
        <v/>
      </c>
      <c r="F167" s="129"/>
      <c r="G167" s="181"/>
      <c r="H167" s="181"/>
      <c r="I167" s="420"/>
      <c r="J167" s="209"/>
      <c r="K167" s="141"/>
      <c r="L167" s="145" t="str">
        <f>IF(NOT(ISBLANK($K167)),INDEX(Sessions!$B$3:$F$102,MATCH($K167,Sessions!$B$3:$B$102,0),2),"")</f>
        <v/>
      </c>
      <c r="M167" s="288"/>
      <c r="N167" s="146" t="str">
        <f>IF(NOT(ISBLANK($K167)),INDEX(Sessions!$B$3:$F$102,MATCH($K167,Sessions!$B$3:$B$102,0),4),"")</f>
        <v/>
      </c>
      <c r="O167" s="147" t="str">
        <f>IF(NOT(ISBLANK($K167)),INDEX(Sessions!$B$3:$F$102,MATCH($K167,Sessions!$B$3:$B$102,0),5),"")</f>
        <v/>
      </c>
      <c r="P167" s="133"/>
      <c r="Q167" s="133"/>
      <c r="R167" s="147" t="str">
        <f t="shared" si="2"/>
        <v/>
      </c>
      <c r="S167" s="147" t="str" cm="1">
        <f t="array" ref="S167">IF(AND($P167&lt;$Q167,$P167&gt;0),_xlfn.IFS($O167 ="Q1",($P167+1), $O167 ="Q2", (71 +$P167), $O167 = "Q3", (142+$P167), $O167 = "Q4", (212 + $P167)), "")</f>
        <v/>
      </c>
      <c r="T167" s="210"/>
      <c r="U167" s="187"/>
      <c r="V167" s="136"/>
      <c r="W167" s="520"/>
      <c r="X167" s="137"/>
    </row>
    <row r="168" spans="1:24" ht="39.75" customHeight="1" x14ac:dyDescent="0.15">
      <c r="A168" s="101"/>
      <c r="B168" s="291"/>
      <c r="C168" s="83"/>
      <c r="D168" s="164"/>
      <c r="E168" s="204" t="str" cm="1">
        <f t="array" ref="E168">IFERROR(_xlfn.IFS($F168="Start - 1", (_xlfn.XLOOKUP("End - 1", $F168:$F1172,$D168:$D1172)) - (_xlfn.XLOOKUP("Start - 1", $F168:$F1172, $D168:$D1172)), $F168="Start - 2", (_xlfn.XLOOKUP("End - 2", $F168:$F1172, $D168:$D1172)) - (_xlfn.XLOOKUP("Start - 2", $F168:$F1172, $D168:$D1172)), $F168="Start - 3", (_xlfn.XLOOKUP("End - 3", $F168:F1172, $D168:$D1172)) - (_xlfn.XLOOKUP("Start - 3", $F168:F1172, $D168:$D1172))), "")</f>
        <v/>
      </c>
      <c r="F168" s="86"/>
      <c r="G168" s="181"/>
      <c r="H168" s="181"/>
      <c r="I168" s="420"/>
      <c r="J168" s="123"/>
      <c r="K168" s="111"/>
      <c r="L168" s="145" t="str">
        <f>IF(NOT(ISBLANK($K168)),INDEX(Sessions!$B$3:$F$102,MATCH($K168,Sessions!$B$3:$B$102,0),2),"")</f>
        <v/>
      </c>
      <c r="M168" s="234"/>
      <c r="N168" s="146" t="str">
        <f>IF(NOT(ISBLANK($K168)),INDEX(Sessions!$B$3:$F$102,MATCH($K168,Sessions!$B$3:$B$102,0),4),"")</f>
        <v/>
      </c>
      <c r="O168" s="147" t="str">
        <f>IF(NOT(ISBLANK($K168)),INDEX(Sessions!$B$3:$F$102,MATCH($K168,Sessions!$B$3:$B$102,0),5),"")</f>
        <v/>
      </c>
      <c r="P168" s="133"/>
      <c r="Q168" s="88"/>
      <c r="R168" s="147" t="str">
        <f t="shared" si="2"/>
        <v/>
      </c>
      <c r="S168" s="147" t="str" cm="1">
        <f t="array" ref="S168">IF(AND($P168&lt;$Q168,$P168&gt;0),_xlfn.IFS($O168 ="Q1",($P168+1), $O168 ="Q2", (71 +$P168), $O168 = "Q3", (142+$P168), $O168 = "Q4", (212 + $P168)), "")</f>
        <v/>
      </c>
      <c r="T168" s="223"/>
      <c r="U168" s="172"/>
      <c r="W168" s="521"/>
      <c r="X168" s="90"/>
    </row>
    <row r="169" spans="1:24" ht="39.75" customHeight="1" x14ac:dyDescent="0.15">
      <c r="A169" s="99"/>
      <c r="B169" s="291"/>
      <c r="C169" s="83"/>
      <c r="D169" s="164"/>
      <c r="E169" s="204" t="str" cm="1">
        <f t="array" ref="E169">IFERROR(_xlfn.IFS($F169="Start - 1", (_xlfn.XLOOKUP("End - 1", $F169:$F1173,$D169:$D1173)) - (_xlfn.XLOOKUP("Start - 1", $F169:$F1173, $D169:$D1173)), $F169="Start - 2", (_xlfn.XLOOKUP("End - 2", $F169:$F1173, $D169:$D1173)) - (_xlfn.XLOOKUP("Start - 2", $F169:$F1173, $D169:$D1173)), $F169="Start - 3", (_xlfn.XLOOKUP("End - 3", $F169:F1173, $D169:$D1173)) - (_xlfn.XLOOKUP("Start - 3", $F169:F1173, $D169:$D1173))), "")</f>
        <v/>
      </c>
      <c r="F169" s="86"/>
      <c r="G169" s="181"/>
      <c r="H169" s="181"/>
      <c r="I169" s="420"/>
      <c r="J169" s="123"/>
      <c r="K169" s="112"/>
      <c r="L169" s="145" t="str">
        <f>IF(NOT(ISBLANK($K169)),INDEX(Sessions!$B$3:$F$102,MATCH($K169,Sessions!$B$3:$B$102,0),2),"")</f>
        <v/>
      </c>
      <c r="M169" s="234"/>
      <c r="N169" s="146" t="str">
        <f>IF(NOT(ISBLANK($K169)),INDEX(Sessions!$B$3:$F$102,MATCH($K169,Sessions!$B$3:$B$102,0),4),"")</f>
        <v/>
      </c>
      <c r="O169" s="147" t="str">
        <f>IF(NOT(ISBLANK($K169)),INDEX(Sessions!$B$3:$F$102,MATCH($K169,Sessions!$B$3:$B$102,0),5),"")</f>
        <v/>
      </c>
      <c r="P169" s="133"/>
      <c r="Q169" s="92"/>
      <c r="R169" s="147" t="str">
        <f t="shared" si="2"/>
        <v/>
      </c>
      <c r="S169" s="147" t="str" cm="1">
        <f t="array" ref="S169">IF(AND($P169&lt;$Q169,$P169&gt;0),_xlfn.IFS($O169 ="Q1",($P169+1), $O169 ="Q2", (71 +$P169), $O169 = "Q3", (142+$P169), $O169 = "Q4", (212 + $P169)), "")</f>
        <v/>
      </c>
      <c r="T169" s="223"/>
      <c r="U169" s="172"/>
      <c r="W169" s="522"/>
      <c r="X169" s="90"/>
    </row>
    <row r="170" spans="1:24" ht="39.75" customHeight="1" x14ac:dyDescent="0.15">
      <c r="A170" s="98"/>
      <c r="B170" s="291"/>
      <c r="C170" s="83"/>
      <c r="D170" s="164"/>
      <c r="E170" s="204" t="str" cm="1">
        <f t="array" ref="E170">IFERROR(_xlfn.IFS($F170="Start - 1", (_xlfn.XLOOKUP("End - 1", $F170:$F1174,$D170:$D1174)) - (_xlfn.XLOOKUP("Start - 1", $F170:$F1174, $D170:$D1174)), $F170="Start - 2", (_xlfn.XLOOKUP("End - 2", $F170:$F1174, $D170:$D1174)) - (_xlfn.XLOOKUP("Start - 2", $F170:$F1174, $D170:$D1174)), $F170="Start - 3", (_xlfn.XLOOKUP("End - 3", $F170:F1174, $D170:$D1174)) - (_xlfn.XLOOKUP("Start - 3", $F170:F1174, $D170:$D1174))), "")</f>
        <v/>
      </c>
      <c r="F170" s="122"/>
      <c r="G170" s="181"/>
      <c r="H170" s="181"/>
      <c r="I170" s="420"/>
      <c r="J170" s="123"/>
      <c r="K170" s="112"/>
      <c r="L170" s="145" t="str">
        <f>IF(NOT(ISBLANK($K170)),INDEX(Sessions!$B$3:$F$102,MATCH($K170,Sessions!$B$3:$B$102,0),2),"")</f>
        <v/>
      </c>
      <c r="M170" s="234"/>
      <c r="N170" s="146" t="str">
        <f>IF(NOT(ISBLANK($K170)),INDEX(Sessions!$B$3:$F$102,MATCH($K170,Sessions!$B$3:$B$102,0),4),"")</f>
        <v/>
      </c>
      <c r="O170" s="147" t="str">
        <f>IF(NOT(ISBLANK($K170)),INDEX(Sessions!$B$3:$F$102,MATCH($K170,Sessions!$B$3:$B$102,0),5),"")</f>
        <v/>
      </c>
      <c r="P170" s="133"/>
      <c r="Q170" s="92"/>
      <c r="R170" s="147" t="str">
        <f t="shared" si="2"/>
        <v/>
      </c>
      <c r="S170" s="147" t="str" cm="1">
        <f t="array" ref="S170">IF(AND($P170&lt;$Q170,$P170&gt;0),_xlfn.IFS($O170 ="Q1",($P170+1), $O170 ="Q2", (71 +$P170), $O170 = "Q3", (142+$P170), $O170 = "Q4", (212 + $P170)), "")</f>
        <v/>
      </c>
      <c r="T170" s="223"/>
      <c r="U170" s="172"/>
      <c r="W170" s="521"/>
      <c r="X170" s="90"/>
    </row>
    <row r="171" spans="1:24" ht="39.75" customHeight="1" x14ac:dyDescent="0.15">
      <c r="A171" s="98"/>
      <c r="B171" s="291"/>
      <c r="C171" s="83"/>
      <c r="D171" s="164"/>
      <c r="E171" s="204" t="str" cm="1">
        <f t="array" ref="E171">IFERROR(_xlfn.IFS($F171="Start - 1", (_xlfn.XLOOKUP("End - 1", $F171:$F1175,$D171:$D1175)) - (_xlfn.XLOOKUP("Start - 1", $F171:$F1175, $D171:$D1175)), $F171="Start - 2", (_xlfn.XLOOKUP("End - 2", $F171:$F1175, $D171:$D1175)) - (_xlfn.XLOOKUP("Start - 2", $F171:$F1175, $D171:$D1175)), $F171="Start - 3", (_xlfn.XLOOKUP("End - 3", $F171:F1175, $D171:$D1175)) - (_xlfn.XLOOKUP("Start - 3", $F171:F1175, $D171:$D1175))), "")</f>
        <v/>
      </c>
      <c r="F171" s="86"/>
      <c r="G171" s="87"/>
      <c r="H171" s="181"/>
      <c r="I171" s="420"/>
      <c r="J171" s="123"/>
      <c r="K171" s="112"/>
      <c r="L171" s="145" t="str">
        <f>IF(NOT(ISBLANK($K171)),INDEX(Sessions!$B$3:$F$102,MATCH($K171,Sessions!$B$3:$B$102,0),2),"")</f>
        <v/>
      </c>
      <c r="M171" s="234"/>
      <c r="N171" s="146" t="str">
        <f>IF(NOT(ISBLANK($K171)),INDEX(Sessions!$B$3:$F$102,MATCH($K171,Sessions!$B$3:$B$102,0),4),"")</f>
        <v/>
      </c>
      <c r="O171" s="147" t="str">
        <f>IF(NOT(ISBLANK($K171)),INDEX(Sessions!$B$3:$F$102,MATCH($K171,Sessions!$B$3:$B$102,0),5),"")</f>
        <v/>
      </c>
      <c r="P171" s="133"/>
      <c r="Q171" s="92"/>
      <c r="R171" s="147" t="str">
        <f t="shared" si="2"/>
        <v/>
      </c>
      <c r="S171" s="147" t="str" cm="1">
        <f t="array" ref="S171">IF(AND($P171&lt;$Q171,$P171&gt;0),_xlfn.IFS($O171 ="Q1",($P171+1), $O171 ="Q2", (71 +$P171), $O171 = "Q3", (142+$P171), $O171 = "Q4", (212 + $P171)), "")</f>
        <v/>
      </c>
      <c r="T171" s="223"/>
      <c r="U171" s="172"/>
      <c r="W171" s="522"/>
      <c r="X171" s="90"/>
    </row>
    <row r="172" spans="1:24" s="338" customFormat="1" ht="39.75" customHeight="1" x14ac:dyDescent="0.15">
      <c r="A172" s="323"/>
      <c r="B172" s="324"/>
      <c r="C172" s="325"/>
      <c r="D172" s="326"/>
      <c r="E172" s="204" t="str" cm="1">
        <f t="array" ref="E172">IFERROR(_xlfn.IFS($F172="Start - 1", (_xlfn.XLOOKUP("End - 1", $F172:$F1176,$D172:$D1176)) - (_xlfn.XLOOKUP("Start - 1", $F172:$F1176, $D172:$D1176)), $F172="Start - 2", (_xlfn.XLOOKUP("End - 2", $F172:$F1176, $D172:$D1176)) - (_xlfn.XLOOKUP("Start - 2", $F172:$F1176, $D172:$D1176)), $F172="Start - 3", (_xlfn.XLOOKUP("End - 3", $F172:F1176, $D172:$D1176)) - (_xlfn.XLOOKUP("Start - 3", $F172:F1176, $D172:$D1176))), "")</f>
        <v/>
      </c>
      <c r="F172" s="327"/>
      <c r="G172" s="328"/>
      <c r="H172" s="329"/>
      <c r="I172" s="419"/>
      <c r="J172" s="330"/>
      <c r="K172" s="331"/>
      <c r="L172" s="145" t="str">
        <f>IF(NOT(ISBLANK($K172)),INDEX(Sessions!$B$3:$F$102,MATCH($K172,Sessions!$B$3:$B$102,0),2),"")</f>
        <v/>
      </c>
      <c r="M172" s="332"/>
      <c r="N172" s="146" t="str">
        <f>IF(NOT(ISBLANK($K172)),INDEX(Sessions!$B$3:$F$102,MATCH($K172,Sessions!$B$3:$B$102,0),4),"")</f>
        <v/>
      </c>
      <c r="O172" s="147" t="str">
        <f>IF(NOT(ISBLANK($K172)),INDEX(Sessions!$B$3:$F$102,MATCH($K172,Sessions!$B$3:$B$102,0),5),"")</f>
        <v/>
      </c>
      <c r="P172" s="133"/>
      <c r="Q172" s="333"/>
      <c r="R172" s="147" t="str">
        <f t="shared" si="2"/>
        <v/>
      </c>
      <c r="S172" s="147" t="str" cm="1">
        <f t="array" ref="S172">IF(AND($P172&lt;$Q172,$P172&gt;0),_xlfn.IFS($O172 ="Q1",($P172+1), $O172 ="Q2", (71 +$P172), $O172 = "Q3", (142+$P172), $O172 = "Q4", (212 + $P172)), "")</f>
        <v/>
      </c>
      <c r="T172" s="334"/>
      <c r="U172" s="335"/>
      <c r="V172" s="336"/>
      <c r="W172" s="519"/>
      <c r="X172" s="337"/>
    </row>
    <row r="173" spans="1:24" s="77" customFormat="1" ht="39.75" customHeight="1" x14ac:dyDescent="0.15">
      <c r="A173" s="246"/>
      <c r="B173" s="291"/>
      <c r="C173" s="192"/>
      <c r="D173" s="179"/>
      <c r="E173" s="204" t="str" cm="1">
        <f t="array" ref="E173">IFERROR(_xlfn.IFS($F173="Start - 1", (_xlfn.XLOOKUP("End - 1", $F173:$F1177,$D173:$D1177)) - (_xlfn.XLOOKUP("Start - 1", $F173:$F1177, $D173:$D1177)), $F173="Start - 2", (_xlfn.XLOOKUP("End - 2", $F173:$F1177, $D173:$D1177)) - (_xlfn.XLOOKUP("Start - 2", $F173:$F1177, $D173:$D1177)), $F173="Start - 3", (_xlfn.XLOOKUP("End - 3", $F173:F1177, $D173:$D1177)) - (_xlfn.XLOOKUP("Start - 3", $F173:F1177, $D173:$D1177))), "")</f>
        <v/>
      </c>
      <c r="F173" s="129"/>
      <c r="G173" s="130"/>
      <c r="H173" s="181"/>
      <c r="I173" s="420"/>
      <c r="J173" s="209"/>
      <c r="K173" s="141"/>
      <c r="L173" s="145" t="str">
        <f>IF(NOT(ISBLANK($K173)),INDEX(Sessions!$B$3:$F$102,MATCH($K173,Sessions!$B$3:$B$102,0),2),"")</f>
        <v/>
      </c>
      <c r="M173" s="288"/>
      <c r="N173" s="146" t="str">
        <f>IF(NOT(ISBLANK($K173)),INDEX(Sessions!$B$3:$F$102,MATCH($K173,Sessions!$B$3:$B$102,0),4),"")</f>
        <v/>
      </c>
      <c r="O173" s="147" t="str">
        <f>IF(NOT(ISBLANK($K173)),INDEX(Sessions!$B$3:$F$102,MATCH($K173,Sessions!$B$3:$B$102,0),5),"")</f>
        <v/>
      </c>
      <c r="P173" s="133"/>
      <c r="Q173" s="133"/>
      <c r="R173" s="147" t="str">
        <f t="shared" si="2"/>
        <v/>
      </c>
      <c r="S173" s="147" t="str" cm="1">
        <f t="array" ref="S173">IF(AND($P173&lt;$Q173,$P173&gt;0),_xlfn.IFS($O173 ="Q1",($P173+1), $O173 ="Q2", (71 +$P173), $O173 = "Q3", (142+$P173), $O173 = "Q4", (212 + $P173)), "")</f>
        <v/>
      </c>
      <c r="T173" s="210"/>
      <c r="U173" s="187"/>
      <c r="V173" s="136"/>
      <c r="W173" s="520"/>
      <c r="X173" s="137"/>
    </row>
    <row r="174" spans="1:24" ht="39.75" customHeight="1" x14ac:dyDescent="0.15">
      <c r="A174" s="98"/>
      <c r="B174" s="291"/>
      <c r="C174" s="94"/>
      <c r="D174" s="164"/>
      <c r="E174" s="204" t="str" cm="1">
        <f t="array" ref="E174">IFERROR(_xlfn.IFS($F174="Start - 1", (_xlfn.XLOOKUP("End - 1", $F174:$F1178,$D174:$D1178)) - (_xlfn.XLOOKUP("Start - 1", $F174:$F1178, $D174:$D1178)), $F174="Start - 2", (_xlfn.XLOOKUP("End - 2", $F174:$F1178, $D174:$D1178)) - (_xlfn.XLOOKUP("Start - 2", $F174:$F1178, $D174:$D1178)), $F174="Start - 3", (_xlfn.XLOOKUP("End - 3", $F174:F1178, $D174:$D1178)) - (_xlfn.XLOOKUP("Start - 3", $F174:F1178, $D174:$D1178))), "")</f>
        <v/>
      </c>
      <c r="F174" s="86"/>
      <c r="G174" s="87"/>
      <c r="H174" s="181"/>
      <c r="I174" s="420"/>
      <c r="J174" s="123"/>
      <c r="K174" s="111"/>
      <c r="L174" s="145" t="str">
        <f>IF(NOT(ISBLANK($K174)),INDEX(Sessions!$B$3:$F$102,MATCH($K174,Sessions!$B$3:$B$102,0),2),"")</f>
        <v/>
      </c>
      <c r="M174" s="234"/>
      <c r="N174" s="146" t="str">
        <f>IF(NOT(ISBLANK($K174)),INDEX(Sessions!$B$3:$F$102,MATCH($K174,Sessions!$B$3:$B$102,0),4),"")</f>
        <v/>
      </c>
      <c r="O174" s="147" t="str">
        <f>IF(NOT(ISBLANK($K174)),INDEX(Sessions!$B$3:$F$102,MATCH($K174,Sessions!$B$3:$B$102,0),5),"")</f>
        <v/>
      </c>
      <c r="P174" s="133"/>
      <c r="Q174" s="88"/>
      <c r="R174" s="147" t="str">
        <f t="shared" si="2"/>
        <v/>
      </c>
      <c r="S174" s="147" t="str" cm="1">
        <f t="array" ref="S174">IF(AND($P174&lt;$Q174,$P174&gt;0),_xlfn.IFS($O174 ="Q1",($P174+1), $O174 ="Q2", (71 +$P174), $O174 = "Q3", (142+$P174), $O174 = "Q4", (212 + $P174)), "")</f>
        <v/>
      </c>
      <c r="T174" s="223"/>
      <c r="U174" s="172"/>
      <c r="W174" s="521"/>
      <c r="X174" s="90"/>
    </row>
    <row r="175" spans="1:24" ht="39.75" customHeight="1" x14ac:dyDescent="0.15">
      <c r="A175" s="98"/>
      <c r="B175" s="291"/>
      <c r="C175" s="83"/>
      <c r="D175" s="164"/>
      <c r="E175" s="204" t="str" cm="1">
        <f t="array" ref="E175">IFERROR(_xlfn.IFS($F175="Start - 1", (_xlfn.XLOOKUP("End - 1", $F175:$F1179,$D175:$D1179)) - (_xlfn.XLOOKUP("Start - 1", $F175:$F1179, $D175:$D1179)), $F175="Start - 2", (_xlfn.XLOOKUP("End - 2", $F175:$F1179, $D175:$D1179)) - (_xlfn.XLOOKUP("Start - 2", $F175:$F1179, $D175:$D1179)), $F175="Start - 3", (_xlfn.XLOOKUP("End - 3", $F175:F1179, $D175:$D1179)) - (_xlfn.XLOOKUP("Start - 3", $F175:F1179, $D175:$D1179))), "")</f>
        <v/>
      </c>
      <c r="F175" s="86"/>
      <c r="G175" s="87"/>
      <c r="H175" s="181"/>
      <c r="I175" s="420"/>
      <c r="J175" s="123"/>
      <c r="K175" s="112"/>
      <c r="L175" s="145" t="str">
        <f>IF(NOT(ISBLANK($K175)),INDEX(Sessions!$B$3:$F$102,MATCH($K175,Sessions!$B$3:$B$102,0),2),"")</f>
        <v/>
      </c>
      <c r="M175" s="234"/>
      <c r="N175" s="146" t="str">
        <f>IF(NOT(ISBLANK($K175)),INDEX(Sessions!$B$3:$F$102,MATCH($K175,Sessions!$B$3:$B$102,0),4),"")</f>
        <v/>
      </c>
      <c r="O175" s="147" t="str">
        <f>IF(NOT(ISBLANK($K175)),INDEX(Sessions!$B$3:$F$102,MATCH($K175,Sessions!$B$3:$B$102,0),5),"")</f>
        <v/>
      </c>
      <c r="P175" s="133"/>
      <c r="Q175" s="92"/>
      <c r="R175" s="147" t="str">
        <f t="shared" si="2"/>
        <v/>
      </c>
      <c r="S175" s="147" t="str" cm="1">
        <f t="array" ref="S175">IF(AND($P175&lt;$Q175,$P175&gt;0),_xlfn.IFS($O175 ="Q1",($P175+1), $O175 ="Q2", (71 +$P175), $O175 = "Q3", (142+$P175), $O175 = "Q4", (212 + $P175)), "")</f>
        <v/>
      </c>
      <c r="T175" s="223"/>
      <c r="U175" s="172"/>
      <c r="W175" s="522"/>
      <c r="X175" s="90"/>
    </row>
    <row r="176" spans="1:24" ht="39.75" customHeight="1" x14ac:dyDescent="0.15">
      <c r="A176" s="98"/>
      <c r="B176" s="291"/>
      <c r="C176" s="83"/>
      <c r="D176" s="164"/>
      <c r="E176" s="204" t="str" cm="1">
        <f t="array" ref="E176">IFERROR(_xlfn.IFS($F176="Start - 1", (_xlfn.XLOOKUP("End - 1", $F176:$F1180,$D176:$D1180)) - (_xlfn.XLOOKUP("Start - 1", $F176:$F1180, $D176:$D1180)), $F176="Start - 2", (_xlfn.XLOOKUP("End - 2", $F176:$F1180, $D176:$D1180)) - (_xlfn.XLOOKUP("Start - 2", $F176:$F1180, $D176:$D1180)), $F176="Start - 3", (_xlfn.XLOOKUP("End - 3", $F176:F1180, $D176:$D1180)) - (_xlfn.XLOOKUP("Start - 3", $F176:F1180, $D176:$D1180))), "")</f>
        <v/>
      </c>
      <c r="F176" s="86"/>
      <c r="G176" s="87"/>
      <c r="H176" s="181"/>
      <c r="I176" s="420"/>
      <c r="J176" s="123"/>
      <c r="K176" s="112"/>
      <c r="L176" s="145" t="str">
        <f>IF(NOT(ISBLANK($K176)),INDEX(Sessions!$B$3:$F$102,MATCH($K176,Sessions!$B$3:$B$102,0),2),"")</f>
        <v/>
      </c>
      <c r="M176" s="234"/>
      <c r="N176" s="146" t="str">
        <f>IF(NOT(ISBLANK($K176)),INDEX(Sessions!$B$3:$F$102,MATCH($K176,Sessions!$B$3:$B$102,0),4),"")</f>
        <v/>
      </c>
      <c r="O176" s="147" t="str">
        <f>IF(NOT(ISBLANK($K176)),INDEX(Sessions!$B$3:$F$102,MATCH($K176,Sessions!$B$3:$B$102,0),5),"")</f>
        <v/>
      </c>
      <c r="P176" s="133"/>
      <c r="Q176" s="92"/>
      <c r="R176" s="147" t="str">
        <f t="shared" si="2"/>
        <v/>
      </c>
      <c r="S176" s="147" t="str" cm="1">
        <f t="array" ref="S176">IF(AND($P176&lt;$Q176,$P176&gt;0),_xlfn.IFS($O176 ="Q1",($P176+1), $O176 ="Q2", (71 +$P176), $O176 = "Q3", (142+$P176), $O176 = "Q4", (212 + $P176)), "")</f>
        <v/>
      </c>
      <c r="T176" s="223"/>
      <c r="U176" s="172"/>
      <c r="W176" s="521"/>
      <c r="X176" s="90"/>
    </row>
    <row r="177" spans="1:24" ht="39.75" customHeight="1" x14ac:dyDescent="0.15">
      <c r="A177" s="98"/>
      <c r="B177" s="291"/>
      <c r="C177" s="83"/>
      <c r="D177" s="164"/>
      <c r="E177" s="204" t="str" cm="1">
        <f t="array" ref="E177">IFERROR(_xlfn.IFS($F177="Start - 1", (_xlfn.XLOOKUP("End - 1", $F177:$F1181,$D177:$D1181)) - (_xlfn.XLOOKUP("Start - 1", $F177:$F1181, $D177:$D1181)), $F177="Start - 2", (_xlfn.XLOOKUP("End - 2", $F177:$F1181, $D177:$D1181)) - (_xlfn.XLOOKUP("Start - 2", $F177:$F1181, $D177:$D1181)), $F177="Start - 3", (_xlfn.XLOOKUP("End - 3", $F177:F1181, $D177:$D1181)) - (_xlfn.XLOOKUP("Start - 3", $F177:F1181, $D177:$D1181))), "")</f>
        <v/>
      </c>
      <c r="F177" s="86"/>
      <c r="G177" s="87"/>
      <c r="H177" s="181"/>
      <c r="I177" s="420"/>
      <c r="J177" s="123"/>
      <c r="K177" s="112"/>
      <c r="L177" s="145" t="str">
        <f>IF(NOT(ISBLANK($K177)),INDEX(Sessions!$B$3:$F$102,MATCH($K177,Sessions!$B$3:$B$102,0),2),"")</f>
        <v/>
      </c>
      <c r="M177" s="234"/>
      <c r="N177" s="146" t="str">
        <f>IF(NOT(ISBLANK($K177)),INDEX(Sessions!$B$3:$F$102,MATCH($K177,Sessions!$B$3:$B$102,0),4),"")</f>
        <v/>
      </c>
      <c r="O177" s="147" t="str">
        <f>IF(NOT(ISBLANK($K177)),INDEX(Sessions!$B$3:$F$102,MATCH($K177,Sessions!$B$3:$B$102,0),5),"")</f>
        <v/>
      </c>
      <c r="P177" s="133"/>
      <c r="Q177" s="92"/>
      <c r="R177" s="147" t="str">
        <f t="shared" si="2"/>
        <v/>
      </c>
      <c r="S177" s="147" t="str" cm="1">
        <f t="array" ref="S177">IF(AND($P177&lt;$Q177,$P177&gt;0),_xlfn.IFS($O177 ="Q1",($P177+1), $O177 ="Q2", (71 +$P177), $O177 = "Q3", (142+$P177), $O177 = "Q4", (212 + $P177)), "")</f>
        <v/>
      </c>
      <c r="T177" s="223"/>
      <c r="U177" s="172"/>
      <c r="W177" s="522"/>
      <c r="X177" s="90"/>
    </row>
    <row r="178" spans="1:24" s="338" customFormat="1" ht="39.75" customHeight="1" x14ac:dyDescent="0.15">
      <c r="A178" s="323"/>
      <c r="B178" s="324"/>
      <c r="C178" s="325"/>
      <c r="D178" s="326"/>
      <c r="E178" s="204" t="str" cm="1">
        <f t="array" ref="E178">IFERROR(_xlfn.IFS($F178="Start - 1", (_xlfn.XLOOKUP("End - 1", $F178:$F1182,$D178:$D1182)) - (_xlfn.XLOOKUP("Start - 1", $F178:$F1182, $D178:$D1182)), $F178="Start - 2", (_xlfn.XLOOKUP("End - 2", $F178:$F1182, $D178:$D1182)) - (_xlfn.XLOOKUP("Start - 2", $F178:$F1182, $D178:$D1182)), $F178="Start - 3", (_xlfn.XLOOKUP("End - 3", $F178:F1182, $D178:$D1182)) - (_xlfn.XLOOKUP("Start - 3", $F178:F1182, $D178:$D1182))), "")</f>
        <v/>
      </c>
      <c r="F178" s="327"/>
      <c r="G178" s="328"/>
      <c r="H178" s="329"/>
      <c r="I178" s="419"/>
      <c r="J178" s="330"/>
      <c r="K178" s="331"/>
      <c r="L178" s="145" t="str">
        <f>IF(NOT(ISBLANK($K178)),INDEX(Sessions!$B$3:$F$102,MATCH($K178,Sessions!$B$3:$B$102,0),2),"")</f>
        <v/>
      </c>
      <c r="M178" s="332"/>
      <c r="N178" s="146" t="str">
        <f>IF(NOT(ISBLANK($K178)),INDEX(Sessions!$B$3:$F$102,MATCH($K178,Sessions!$B$3:$B$102,0),4),"")</f>
        <v/>
      </c>
      <c r="O178" s="147" t="str">
        <f>IF(NOT(ISBLANK($K178)),INDEX(Sessions!$B$3:$F$102,MATCH($K178,Sessions!$B$3:$B$102,0),5),"")</f>
        <v/>
      </c>
      <c r="P178" s="133"/>
      <c r="Q178" s="333"/>
      <c r="R178" s="147" t="str">
        <f t="shared" si="2"/>
        <v/>
      </c>
      <c r="S178" s="147" t="str" cm="1">
        <f t="array" ref="S178">IF(AND($P178&lt;$Q178,$P178&gt;0),_xlfn.IFS($O178 ="Q1",($P178+1), $O178 ="Q2", (71 +$P178), $O178 = "Q3", (142+$P178), $O178 = "Q4", (212 + $P178)), "")</f>
        <v/>
      </c>
      <c r="T178" s="334"/>
      <c r="U178" s="335"/>
      <c r="V178" s="336"/>
      <c r="W178" s="519"/>
      <c r="X178" s="337"/>
    </row>
    <row r="179" spans="1:24" s="77" customFormat="1" ht="39.75" customHeight="1" x14ac:dyDescent="0.15">
      <c r="A179" s="159"/>
      <c r="B179" s="291"/>
      <c r="C179" s="192"/>
      <c r="D179" s="179"/>
      <c r="E179" s="204" t="str" cm="1">
        <f t="array" ref="E179">IFERROR(_xlfn.IFS($F179="Start - 1", (_xlfn.XLOOKUP("End - 1", $F179:$F1183,$D179:$D1183)) - (_xlfn.XLOOKUP("Start - 1", $F179:$F1183, $D179:$D1183)), $F179="Start - 2", (_xlfn.XLOOKUP("End - 2", $F179:$F1183, $D179:$D1183)) - (_xlfn.XLOOKUP("Start - 2", $F179:$F1183, $D179:$D1183)), $F179="Start - 3", (_xlfn.XLOOKUP("End - 3", $F179:F1183, $D179:$D1183)) - (_xlfn.XLOOKUP("Start - 3", $F179:F1183, $D179:$D1183))), "")</f>
        <v/>
      </c>
      <c r="F179" s="129"/>
      <c r="G179" s="130"/>
      <c r="H179" s="181"/>
      <c r="I179" s="420"/>
      <c r="J179" s="209"/>
      <c r="K179" s="141"/>
      <c r="L179" s="145" t="str">
        <f>IF(NOT(ISBLANK($K179)),INDEX(Sessions!$B$3:$F$102,MATCH($K179,Sessions!$B$3:$B$102,0),2),"")</f>
        <v/>
      </c>
      <c r="M179" s="288"/>
      <c r="N179" s="146" t="str">
        <f>IF(NOT(ISBLANK($K179)),INDEX(Sessions!$B$3:$F$102,MATCH($K179,Sessions!$B$3:$B$102,0),4),"")</f>
        <v/>
      </c>
      <c r="O179" s="147" t="str">
        <f>IF(NOT(ISBLANK($K179)),INDEX(Sessions!$B$3:$F$102,MATCH($K179,Sessions!$B$3:$B$102,0),5),"")</f>
        <v/>
      </c>
      <c r="P179" s="133"/>
      <c r="Q179" s="133"/>
      <c r="R179" s="147" t="str">
        <f t="shared" si="2"/>
        <v/>
      </c>
      <c r="S179" s="147" t="str" cm="1">
        <f t="array" ref="S179">IF(AND($P179&lt;$Q179,$P179&gt;0),_xlfn.IFS($O179 ="Q1",($P179+1), $O179 ="Q2", (71 +$P179), $O179 = "Q3", (142+$P179), $O179 = "Q4", (212 + $P179)), "")</f>
        <v/>
      </c>
      <c r="T179" s="210"/>
      <c r="U179" s="187"/>
      <c r="W179" s="539"/>
      <c r="X179" s="137"/>
    </row>
    <row r="180" spans="1:24" ht="39.75" customHeight="1" x14ac:dyDescent="0.15">
      <c r="A180" s="98"/>
      <c r="B180" s="291"/>
      <c r="C180" s="94"/>
      <c r="D180" s="164"/>
      <c r="E180" s="204" t="str" cm="1">
        <f t="array" ref="E180">IFERROR(_xlfn.IFS($F180="Start - 1", (_xlfn.XLOOKUP("End - 1", $F180:$F1184,$D180:$D1184)) - (_xlfn.XLOOKUP("Start - 1", $F180:$F1184, $D180:$D1184)), $F180="Start - 2", (_xlfn.XLOOKUP("End - 2", $F180:$F1184, $D180:$D1184)) - (_xlfn.XLOOKUP("Start - 2", $F180:$F1184, $D180:$D1184)), $F180="Start - 3", (_xlfn.XLOOKUP("End - 3", $F180:F1184, $D180:$D1184)) - (_xlfn.XLOOKUP("Start - 3", $F180:F1184, $D180:$D1184))), "")</f>
        <v/>
      </c>
      <c r="F180" s="86"/>
      <c r="G180" s="87"/>
      <c r="H180" s="181"/>
      <c r="I180" s="420"/>
      <c r="J180" s="123"/>
      <c r="K180" s="111"/>
      <c r="L180" s="145" t="str">
        <f>IF(NOT(ISBLANK($K180)),INDEX(Sessions!$B$3:$F$102,MATCH($K180,Sessions!$B$3:$B$102,0),2),"")</f>
        <v/>
      </c>
      <c r="M180" s="234"/>
      <c r="N180" s="146" t="str">
        <f>IF(NOT(ISBLANK($K180)),INDEX(Sessions!$B$3:$F$102,MATCH($K180,Sessions!$B$3:$B$102,0),4),"")</f>
        <v/>
      </c>
      <c r="O180" s="147" t="str">
        <f>IF(NOT(ISBLANK($K180)),INDEX(Sessions!$B$3:$F$102,MATCH($K180,Sessions!$B$3:$B$102,0),5),"")</f>
        <v/>
      </c>
      <c r="P180" s="133"/>
      <c r="Q180" s="88"/>
      <c r="R180" s="147" t="str">
        <f t="shared" si="2"/>
        <v/>
      </c>
      <c r="S180" s="147" t="str" cm="1">
        <f t="array" ref="S180">IF(AND($P180&lt;$Q180,$P180&gt;0),_xlfn.IFS($O180 ="Q1",($P180+1), $O180 ="Q2", (71 +$P180), $O180 = "Q3", (142+$P180), $O180 = "Q4", (212 + $P180)), "")</f>
        <v/>
      </c>
      <c r="T180" s="223"/>
      <c r="U180" s="172"/>
      <c r="V180" s="136"/>
      <c r="W180" s="521"/>
      <c r="X180" s="90"/>
    </row>
    <row r="181" spans="1:24" ht="39.75" customHeight="1" x14ac:dyDescent="0.15">
      <c r="A181" s="98"/>
      <c r="B181" s="291"/>
      <c r="C181" s="83"/>
      <c r="D181" s="164"/>
      <c r="E181" s="204" t="str" cm="1">
        <f t="array" ref="E181">IFERROR(_xlfn.IFS($F181="Start - 1", (_xlfn.XLOOKUP("End - 1", $F181:$F1185,$D181:$D1185)) - (_xlfn.XLOOKUP("Start - 1", $F181:$F1185, $D181:$D1185)), $F181="Start - 2", (_xlfn.XLOOKUP("End - 2", $F181:$F1185, $D181:$D1185)) - (_xlfn.XLOOKUP("Start - 2", $F181:$F1185, $D181:$D1185)), $F181="Start - 3", (_xlfn.XLOOKUP("End - 3", $F181:F1185, $D181:$D1185)) - (_xlfn.XLOOKUP("Start - 3", $F181:F1185, $D181:$D1185))), "")</f>
        <v/>
      </c>
      <c r="F181" s="86"/>
      <c r="G181" s="87"/>
      <c r="H181" s="181"/>
      <c r="I181" s="420"/>
      <c r="J181" s="123"/>
      <c r="K181" s="112"/>
      <c r="L181" s="145" t="str">
        <f>IF(NOT(ISBLANK($K181)),INDEX(Sessions!$B$3:$F$102,MATCH($K181,Sessions!$B$3:$B$102,0),2),"")</f>
        <v/>
      </c>
      <c r="M181" s="234"/>
      <c r="N181" s="146" t="str">
        <f>IF(NOT(ISBLANK($K181)),INDEX(Sessions!$B$3:$F$102,MATCH($K181,Sessions!$B$3:$B$102,0),4),"")</f>
        <v/>
      </c>
      <c r="O181" s="147" t="str">
        <f>IF(NOT(ISBLANK($K181)),INDEX(Sessions!$B$3:$F$102,MATCH($K181,Sessions!$B$3:$B$102,0),5),"")</f>
        <v/>
      </c>
      <c r="P181" s="133"/>
      <c r="Q181" s="92"/>
      <c r="R181" s="147" t="str">
        <f t="shared" si="2"/>
        <v/>
      </c>
      <c r="S181" s="147" t="str" cm="1">
        <f t="array" ref="S181">IF(AND($P181&lt;$Q181,$P181&gt;0),_xlfn.IFS($O181 ="Q1",($P181+1), $O181 ="Q2", (71 +$P181), $O181 = "Q3", (142+$P181), $O181 = "Q4", (212 + $P181)), "")</f>
        <v/>
      </c>
      <c r="T181" s="223"/>
      <c r="U181" s="172"/>
      <c r="V181" s="401"/>
      <c r="W181" s="520"/>
      <c r="X181" s="90"/>
    </row>
    <row r="182" spans="1:24" ht="39.75" customHeight="1" x14ac:dyDescent="0.15">
      <c r="A182" s="98"/>
      <c r="B182" s="291"/>
      <c r="C182" s="83"/>
      <c r="D182" s="164"/>
      <c r="E182" s="204" t="str" cm="1">
        <f t="array" ref="E182">IFERROR(_xlfn.IFS($F182="Start - 1", (_xlfn.XLOOKUP("End - 1", $F182:$F1186,$D182:$D1186)) - (_xlfn.XLOOKUP("Start - 1", $F182:$F1186, $D182:$D1186)), $F182="Start - 2", (_xlfn.XLOOKUP("End - 2", $F182:$F1186, $D182:$D1186)) - (_xlfn.XLOOKUP("Start - 2", $F182:$F1186, $D182:$D1186)), $F182="Start - 3", (_xlfn.XLOOKUP("End - 3", $F182:F1186, $D182:$D1186)) - (_xlfn.XLOOKUP("Start - 3", $F182:F1186, $D182:$D1186))), "")</f>
        <v/>
      </c>
      <c r="F182" s="86"/>
      <c r="G182" s="87"/>
      <c r="H182" s="181"/>
      <c r="I182" s="420"/>
      <c r="J182" s="123"/>
      <c r="K182" s="112"/>
      <c r="L182" s="145" t="str">
        <f>IF(NOT(ISBLANK($K182)),INDEX(Sessions!$B$3:$F$102,MATCH($K182,Sessions!$B$3:$B$102,0),2),"")</f>
        <v/>
      </c>
      <c r="M182" s="234"/>
      <c r="N182" s="146" t="str">
        <f>IF(NOT(ISBLANK($K182)),INDEX(Sessions!$B$3:$F$102,MATCH($K182,Sessions!$B$3:$B$102,0),4),"")</f>
        <v/>
      </c>
      <c r="O182" s="147" t="str">
        <f>IF(NOT(ISBLANK($K182)),INDEX(Sessions!$B$3:$F$102,MATCH($K182,Sessions!$B$3:$B$102,0),5),"")</f>
        <v/>
      </c>
      <c r="P182" s="133"/>
      <c r="Q182" s="92"/>
      <c r="R182" s="147" t="str">
        <f t="shared" si="2"/>
        <v/>
      </c>
      <c r="S182" s="147" t="str" cm="1">
        <f t="array" ref="S182">IF(AND($P182&lt;$Q182,$P182&gt;0),_xlfn.IFS($O182 ="Q1",($P182+1), $O182 ="Q2", (71 +$P182), $O182 = "Q3", (142+$P182), $O182 = "Q4", (212 + $P182)), "")</f>
        <v/>
      </c>
      <c r="T182" s="223"/>
      <c r="U182" s="172"/>
      <c r="W182" s="521"/>
      <c r="X182" s="90"/>
    </row>
    <row r="183" spans="1:24" ht="39.75" customHeight="1" x14ac:dyDescent="0.15">
      <c r="A183" s="98"/>
      <c r="B183" s="291"/>
      <c r="C183" s="83"/>
      <c r="D183" s="164"/>
      <c r="E183" s="204" t="str" cm="1">
        <f t="array" ref="E183">IFERROR(_xlfn.IFS($F183="Start - 1", (_xlfn.XLOOKUP("End - 1", $F183:$F1187,$D183:$D1187)) - (_xlfn.XLOOKUP("Start - 1", $F183:$F1187, $D183:$D1187)), $F183="Start - 2", (_xlfn.XLOOKUP("End - 2", $F183:$F1187, $D183:$D1187)) - (_xlfn.XLOOKUP("Start - 2", $F183:$F1187, $D183:$D1187)), $F183="Start - 3", (_xlfn.XLOOKUP("End - 3", $F183:F1187, $D183:$D1187)) - (_xlfn.XLOOKUP("Start - 3", $F183:F1187, $D183:$D1187))), "")</f>
        <v/>
      </c>
      <c r="F183" s="86"/>
      <c r="G183" s="87"/>
      <c r="H183" s="181"/>
      <c r="I183" s="420"/>
      <c r="J183" s="123"/>
      <c r="K183" s="112"/>
      <c r="L183" s="145" t="str">
        <f>IF(NOT(ISBLANK($K183)),INDEX(Sessions!$B$3:$F$102,MATCH($K183,Sessions!$B$3:$B$102,0),2),"")</f>
        <v/>
      </c>
      <c r="M183" s="234" t="str">
        <f>IF(NOT(ISBLANK($K183)),INDEX(Sessions!$B$3:$E$102,MATCH($K183,Sessions!$B$3:$B$102,0),3),"")</f>
        <v/>
      </c>
      <c r="N183" s="146" t="str">
        <f>IF(NOT(ISBLANK($K183)),INDEX(Sessions!$B$3:$F$102,MATCH($K183,Sessions!$B$3:$B$102,0),4),"")</f>
        <v/>
      </c>
      <c r="O183" s="147" t="str">
        <f>IF(NOT(ISBLANK($K183)),INDEX(Sessions!$B$3:$F$102,MATCH($K183,Sessions!$B$3:$B$102,0),5),"")</f>
        <v/>
      </c>
      <c r="P183" s="133"/>
      <c r="Q183" s="92"/>
      <c r="R183" s="147" t="str">
        <f t="shared" si="2"/>
        <v/>
      </c>
      <c r="S183" s="147" t="str" cm="1">
        <f t="array" ref="S183">IF(AND($P183&lt;$Q183,$P183&gt;0),_xlfn.IFS($O183 ="Q1",($P183+1), $O183 ="Q2", (71 +$P183), $O183 = "Q3", (142+$P183), $O183 = "Q4", (212 + $P183)), "")</f>
        <v/>
      </c>
      <c r="T183" s="223"/>
      <c r="U183" s="172"/>
      <c r="W183" s="529"/>
      <c r="X183" s="90"/>
    </row>
    <row r="184" spans="1:24" ht="39.75" customHeight="1" x14ac:dyDescent="0.15">
      <c r="A184" s="98"/>
      <c r="B184" s="291"/>
      <c r="C184" s="94"/>
      <c r="D184" s="164"/>
      <c r="E184" s="204" t="str" cm="1">
        <f t="array" ref="E184">IFERROR(_xlfn.IFS($F184="Start - 1", (_xlfn.XLOOKUP("End - 1", $F184:$F1188,$D184:$D1188)) - (_xlfn.XLOOKUP("Start - 1", $F184:$F1188, $D184:$D1188)), $F184="Start - 2", (_xlfn.XLOOKUP("End - 2", $F184:$F1188, $D184:$D1188)) - (_xlfn.XLOOKUP("Start - 2", $F184:$F1188, $D184:$D1188)), $F184="Start - 3", (_xlfn.XLOOKUP("End - 3", $F184:F1188, $D184:$D1188)) - (_xlfn.XLOOKUP("Start - 3", $F184:F1188, $D184:$D1188))), "")</f>
        <v/>
      </c>
      <c r="F184" s="86"/>
      <c r="G184" s="87"/>
      <c r="H184" s="181"/>
      <c r="I184" s="420"/>
      <c r="J184" s="123"/>
      <c r="K184" s="111"/>
      <c r="L184" s="145" t="str">
        <f>IF(NOT(ISBLANK($K184)),INDEX(Sessions!$B$3:$F$102,MATCH($K184,Sessions!$B$3:$B$102,0),2),"")</f>
        <v/>
      </c>
      <c r="M184" s="234" t="str">
        <f>IF(NOT(ISBLANK($K184)),INDEX(Sessions!$B$3:$E$102,MATCH($K184,Sessions!$B$3:$B$102,0),3),"")</f>
        <v/>
      </c>
      <c r="N184" s="146" t="str">
        <f>IF(NOT(ISBLANK($K184)),INDEX(Sessions!$B$3:$F$102,MATCH($K184,Sessions!$B$3:$B$102,0),4),"")</f>
        <v/>
      </c>
      <c r="O184" s="147" t="str">
        <f>IF(NOT(ISBLANK($K184)),INDEX(Sessions!$B$3:$F$102,MATCH($K184,Sessions!$B$3:$B$102,0),5),"")</f>
        <v/>
      </c>
      <c r="P184" s="133"/>
      <c r="Q184" s="88"/>
      <c r="R184" s="147" t="str">
        <f t="shared" si="2"/>
        <v/>
      </c>
      <c r="S184" s="147" t="str" cm="1">
        <f t="array" ref="S184">IF(AND($P184&lt;$Q184,$P184&gt;0),_xlfn.IFS($O184 ="Q1",($P184+1), $O184 ="Q2", (71 +$P184), $O184 = "Q3", (142+$P184), $O184 = "Q4", (212 + $P184)), "")</f>
        <v/>
      </c>
      <c r="T184" s="223"/>
      <c r="U184" s="172"/>
      <c r="W184" s="521"/>
      <c r="X184" s="90"/>
    </row>
    <row r="185" spans="1:24" ht="39.75" customHeight="1" x14ac:dyDescent="0.15">
      <c r="A185" s="98"/>
      <c r="B185" s="291"/>
      <c r="C185" s="83"/>
      <c r="D185" s="164"/>
      <c r="E185" s="204" t="str" cm="1">
        <f t="array" ref="E185">IFERROR(_xlfn.IFS($F185="Start - 1", (_xlfn.XLOOKUP("End - 1", $F185:$F1189,$D185:$D1189)) - (_xlfn.XLOOKUP("Start - 1", $F185:$F1189, $D185:$D1189)), $F185="Start - 2", (_xlfn.XLOOKUP("End - 2", $F185:$F1189, $D185:$D1189)) - (_xlfn.XLOOKUP("Start - 2", $F185:$F1189, $D185:$D1189)), $F185="Start - 3", (_xlfn.XLOOKUP("End - 3", $F185:F1189, $D185:$D1189)) - (_xlfn.XLOOKUP("Start - 3", $F185:F1189, $D185:$D1189))), "")</f>
        <v/>
      </c>
      <c r="F185" s="86"/>
      <c r="G185" s="87"/>
      <c r="H185" s="181"/>
      <c r="I185" s="420"/>
      <c r="J185" s="123"/>
      <c r="K185" s="112"/>
      <c r="L185" s="145" t="str">
        <f>IF(NOT(ISBLANK($K185)),INDEX(Sessions!$B$3:$F$102,MATCH($K185,Sessions!$B$3:$B$102,0),2),"")</f>
        <v/>
      </c>
      <c r="M185" s="234" t="str">
        <f>IF(NOT(ISBLANK($K185)),INDEX(Sessions!$B$3:$E$102,MATCH($K185,Sessions!$B$3:$B$102,0),3),"")</f>
        <v/>
      </c>
      <c r="N185" s="146" t="str">
        <f>IF(NOT(ISBLANK($K185)),INDEX(Sessions!$B$3:$F$102,MATCH($K185,Sessions!$B$3:$B$102,0),4),"")</f>
        <v/>
      </c>
      <c r="O185" s="147" t="str">
        <f>IF(NOT(ISBLANK($K185)),INDEX(Sessions!$B$3:$F$102,MATCH($K185,Sessions!$B$3:$B$102,0),5),"")</f>
        <v/>
      </c>
      <c r="P185" s="133"/>
      <c r="Q185" s="92"/>
      <c r="R185" s="147" t="str">
        <f t="shared" si="2"/>
        <v/>
      </c>
      <c r="S185" s="147" t="str" cm="1">
        <f t="array" ref="S185">IF(AND($P185&lt;$Q185,$P185&gt;0),_xlfn.IFS($O185 ="Q1",($P185+1), $O185 ="Q2", (71 +$P185), $O185 = "Q3", (142+$P185), $O185 = "Q4", (212 + $P185)), "")</f>
        <v/>
      </c>
      <c r="T185" s="223"/>
      <c r="U185" s="172"/>
      <c r="W185" s="529"/>
      <c r="X185" s="90"/>
    </row>
    <row r="186" spans="1:24" ht="39.75" customHeight="1" x14ac:dyDescent="0.15">
      <c r="A186" s="98"/>
      <c r="B186" s="291"/>
      <c r="C186" s="83"/>
      <c r="D186" s="164"/>
      <c r="E186" s="204" t="str" cm="1">
        <f t="array" ref="E186">IFERROR(_xlfn.IFS($F186="Start - 1", (_xlfn.XLOOKUP("End - 1", $F186:$F1190,$D186:$D1190)) - (_xlfn.XLOOKUP("Start - 1", $F186:$F1190, $D186:$D1190)), $F186="Start - 2", (_xlfn.XLOOKUP("End - 2", $F186:$F1190, $D186:$D1190)) - (_xlfn.XLOOKUP("Start - 2", $F186:$F1190, $D186:$D1190)), $F186="Start - 3", (_xlfn.XLOOKUP("End - 3", $F186:F1190, $D186:$D1190)) - (_xlfn.XLOOKUP("Start - 3", $F186:F1190, $D186:$D1190))), "")</f>
        <v/>
      </c>
      <c r="F186" s="86"/>
      <c r="G186" s="87"/>
      <c r="H186" s="181"/>
      <c r="I186" s="420"/>
      <c r="J186" s="123"/>
      <c r="K186" s="112"/>
      <c r="L186" s="145" t="str">
        <f>IF(NOT(ISBLANK($K186)),INDEX(Sessions!$B$3:$F$102,MATCH($K186,Sessions!$B$3:$B$102,0),2),"")</f>
        <v/>
      </c>
      <c r="M186" s="234" t="str">
        <f>IF(NOT(ISBLANK($K186)),INDEX(Sessions!$B$3:$E$102,MATCH($K186,Sessions!$B$3:$B$102,0),3),"")</f>
        <v/>
      </c>
      <c r="N186" s="146" t="str">
        <f>IF(NOT(ISBLANK($K186)),INDEX(Sessions!$B$3:$F$102,MATCH($K186,Sessions!$B$3:$B$102,0),4),"")</f>
        <v/>
      </c>
      <c r="O186" s="147" t="str">
        <f>IF(NOT(ISBLANK($K186)),INDEX(Sessions!$B$3:$F$102,MATCH($K186,Sessions!$B$3:$B$102,0),5),"")</f>
        <v/>
      </c>
      <c r="P186" s="133"/>
      <c r="Q186" s="92"/>
      <c r="R186" s="147" t="str">
        <f t="shared" si="2"/>
        <v/>
      </c>
      <c r="S186" s="147" t="str" cm="1">
        <f t="array" ref="S186">IF(AND($P186&lt;$Q186,$P186&gt;0),_xlfn.IFS($O186 ="Q1",($P186+1), $O186 ="Q2", (71 +$P186), $O186 = "Q3", (142+$P186), $O186 = "Q4", (212 + $P186)), "")</f>
        <v/>
      </c>
      <c r="T186" s="223"/>
      <c r="U186" s="172"/>
      <c r="W186" s="521"/>
      <c r="X186" s="90"/>
    </row>
    <row r="187" spans="1:24" ht="39.75" customHeight="1" x14ac:dyDescent="0.15">
      <c r="A187" s="98"/>
      <c r="B187" s="291"/>
      <c r="C187" s="83"/>
      <c r="D187" s="164"/>
      <c r="E187" s="204" t="str" cm="1">
        <f t="array" ref="E187">IFERROR(_xlfn.IFS($F187="Start - 1", (_xlfn.XLOOKUP("End - 1", $F187:$F1191,$D187:$D1191)) - (_xlfn.XLOOKUP("Start - 1", $F187:$F1191, $D187:$D1191)), $F187="Start - 2", (_xlfn.XLOOKUP("End - 2", $F187:$F1191, $D187:$D1191)) - (_xlfn.XLOOKUP("Start - 2", $F187:$F1191, $D187:$D1191)), $F187="Start - 3", (_xlfn.XLOOKUP("End - 3", $F187:F1191, $D187:$D1191)) - (_xlfn.XLOOKUP("Start - 3", $F187:F1191, $D187:$D1191))), "")</f>
        <v/>
      </c>
      <c r="F187" s="86"/>
      <c r="G187" s="87"/>
      <c r="H187" s="181"/>
      <c r="I187" s="420"/>
      <c r="J187" s="123"/>
      <c r="K187" s="112"/>
      <c r="L187" s="145" t="str">
        <f>IF(NOT(ISBLANK($K187)),INDEX(Sessions!$B$3:$F$102,MATCH($K187,Sessions!$B$3:$B$102,0),2),"")</f>
        <v/>
      </c>
      <c r="M187" s="234" t="str">
        <f>IF(NOT(ISBLANK($K187)),INDEX(Sessions!$B$3:$E$102,MATCH($K187,Sessions!$B$3:$B$102,0),3),"")</f>
        <v/>
      </c>
      <c r="N187" s="146" t="str">
        <f>IF(NOT(ISBLANK($K187)),INDEX(Sessions!$B$3:$F$102,MATCH($K187,Sessions!$B$3:$B$102,0),4),"")</f>
        <v/>
      </c>
      <c r="O187" s="147" t="str">
        <f>IF(NOT(ISBLANK($K187)),INDEX(Sessions!$B$3:$F$102,MATCH($K187,Sessions!$B$3:$B$102,0),5),"")</f>
        <v/>
      </c>
      <c r="P187" s="133"/>
      <c r="Q187" s="92"/>
      <c r="R187" s="147" t="str">
        <f t="shared" si="2"/>
        <v/>
      </c>
      <c r="S187" s="147" t="str" cm="1">
        <f t="array" ref="S187">IF(AND($P187&lt;$Q187,$P187&gt;0),_xlfn.IFS($O187 ="Q1",($P187+1), $O187 ="Q2", (71 +$P187), $O187 = "Q3", (142+$P187), $O187 = "Q4", (212 + $P187)), "")</f>
        <v/>
      </c>
      <c r="T187" s="223"/>
      <c r="U187" s="172"/>
      <c r="W187" s="529"/>
      <c r="X187" s="90"/>
    </row>
    <row r="188" spans="1:24" ht="39.75" customHeight="1" x14ac:dyDescent="0.15">
      <c r="A188" s="98"/>
      <c r="B188" s="291"/>
      <c r="C188" s="94"/>
      <c r="D188" s="164"/>
      <c r="E188" s="204" t="str" cm="1">
        <f t="array" ref="E188">IFERROR(_xlfn.IFS($F188="Start - 1", (_xlfn.XLOOKUP("End - 1", $F188:$F1192,$D188:$D1192)) - (_xlfn.XLOOKUP("Start - 1", $F188:$F1192, $D188:$D1192)), $F188="Start - 2", (_xlfn.XLOOKUP("End - 2", $F188:$F1192, $D188:$D1192)) - (_xlfn.XLOOKUP("Start - 2", $F188:$F1192, $D188:$D1192)), $F188="Start - 3", (_xlfn.XLOOKUP("End - 3", $F188:F1192, $D188:$D1192)) - (_xlfn.XLOOKUP("Start - 3", $F188:F1192, $D188:$D1192))), "")</f>
        <v/>
      </c>
      <c r="F188" s="86"/>
      <c r="G188" s="87"/>
      <c r="H188" s="181"/>
      <c r="I188" s="420"/>
      <c r="J188" s="123"/>
      <c r="K188" s="111"/>
      <c r="L188" s="145" t="str">
        <f>IF(NOT(ISBLANK($K188)),INDEX(Sessions!$B$3:$F$102,MATCH($K188,Sessions!$B$3:$B$102,0),2),"")</f>
        <v/>
      </c>
      <c r="M188" s="160" t="str">
        <f>IF(NOT(ISBLANK($K188)),INDEX(#REF!,MATCH($K188,#REF!,0),3),"")</f>
        <v/>
      </c>
      <c r="N188" s="146" t="str">
        <f>IF(NOT(ISBLANK($K188)),INDEX(Sessions!$B$3:$F$102,MATCH($K188,Sessions!$B$3:$B$102,0),4),"")</f>
        <v/>
      </c>
      <c r="O188" s="147" t="str">
        <f>IF(NOT(ISBLANK($K188)),INDEX(Sessions!$B$3:$F$102,MATCH($K188,Sessions!$B$3:$B$102,0),5),"")</f>
        <v/>
      </c>
      <c r="P188" s="133"/>
      <c r="Q188" s="88"/>
      <c r="R188" s="147" t="str">
        <f t="shared" si="2"/>
        <v/>
      </c>
      <c r="S188" s="147" t="str" cm="1">
        <f t="array" ref="S188">IF(AND($P188&lt;$Q188,$P188&gt;0),_xlfn.IFS($O188 ="Q1",($P188+1), $O188 ="Q2", (71 +$P188), $O188 = "Q3", (142+$P188), $O188 = "Q4", (212 + $P188)), "")</f>
        <v/>
      </c>
      <c r="T188" s="223"/>
      <c r="U188" s="172"/>
      <c r="W188" s="521"/>
      <c r="X188" s="90"/>
    </row>
    <row r="189" spans="1:24" ht="39.75" customHeight="1" x14ac:dyDescent="0.15">
      <c r="A189" s="99"/>
      <c r="B189" s="291"/>
      <c r="C189" s="83"/>
      <c r="D189" s="164"/>
      <c r="E189" s="204" t="str" cm="1">
        <f t="array" ref="E189">IFERROR(_xlfn.IFS($F189="Start - 1", (_xlfn.XLOOKUP("End - 1", $F189:$F1193,$D189:$D1193)) - (_xlfn.XLOOKUP("Start - 1", $F189:$F1193, $D189:$D1193)), $F189="Start - 2", (_xlfn.XLOOKUP("End - 2", $F189:$F1193, $D189:$D1193)) - (_xlfn.XLOOKUP("Start - 2", $F189:$F1193, $D189:$D1193)), $F189="Start - 3", (_xlfn.XLOOKUP("End - 3", $F189:F1193, $D189:$D1193)) - (_xlfn.XLOOKUP("Start - 3", $F189:F1193, $D189:$D1193))), "")</f>
        <v/>
      </c>
      <c r="F189" s="86"/>
      <c r="G189" s="87"/>
      <c r="H189" s="181"/>
      <c r="I189" s="420"/>
      <c r="J189" s="123"/>
      <c r="K189" s="112"/>
      <c r="L189" s="145" t="str">
        <f>IF(NOT(ISBLANK($K189)),INDEX(Sessions!$B$3:$F$102,MATCH($K189,Sessions!$B$3:$B$102,0),2),"")</f>
        <v/>
      </c>
      <c r="M189" s="160" t="str">
        <f>IF(NOT(ISBLANK($K189)),INDEX(#REF!,MATCH($K189,#REF!,0),3),"")</f>
        <v/>
      </c>
      <c r="N189" s="146" t="str">
        <f>IF(NOT(ISBLANK($K189)),INDEX(Sessions!$B$3:$F$102,MATCH($K189,Sessions!$B$3:$B$102,0),4),"")</f>
        <v/>
      </c>
      <c r="O189" s="147" t="str">
        <f>IF(NOT(ISBLANK($K189)),INDEX(Sessions!$B$3:$F$102,MATCH($K189,Sessions!$B$3:$B$102,0),5),"")</f>
        <v/>
      </c>
      <c r="P189" s="133"/>
      <c r="Q189" s="92"/>
      <c r="R189" s="147" t="str">
        <f t="shared" si="2"/>
        <v/>
      </c>
      <c r="S189" s="147" t="str" cm="1">
        <f t="array" ref="S189">IF(AND($P189&lt;$Q189,$P189&gt;0),_xlfn.IFS($O189 ="Q1",($P189+1), $O189 ="Q2", (71 +$P189), $O189 = "Q3", (142+$P189), $O189 = "Q4", (212 + $P189)), "")</f>
        <v/>
      </c>
      <c r="T189" s="223"/>
      <c r="U189" s="172"/>
      <c r="W189" s="529"/>
      <c r="X189" s="90"/>
    </row>
    <row r="190" spans="1:24" ht="39.75" customHeight="1" x14ac:dyDescent="0.15">
      <c r="A190" s="98"/>
      <c r="B190" s="291"/>
      <c r="C190" s="83"/>
      <c r="D190" s="164"/>
      <c r="E190" s="204" t="str" cm="1">
        <f t="array" ref="E190">IFERROR(_xlfn.IFS($F190="Start - 1", (_xlfn.XLOOKUP("End - 1", $F190:$F1194,$D190:$D1194)) - (_xlfn.XLOOKUP("Start - 1", $F190:$F1194, $D190:$D1194)), $F190="Start - 2", (_xlfn.XLOOKUP("End - 2", $F190:$F1194, $D190:$D1194)) - (_xlfn.XLOOKUP("Start - 2", $F190:$F1194, $D190:$D1194)), $F190="Start - 3", (_xlfn.XLOOKUP("End - 3", $F190:F1194, $D190:$D1194)) - (_xlfn.XLOOKUP("Start - 3", $F190:F1194, $D190:$D1194))), "")</f>
        <v/>
      </c>
      <c r="F190" s="86"/>
      <c r="G190" s="87"/>
      <c r="H190" s="181"/>
      <c r="I190" s="420"/>
      <c r="J190" s="123"/>
      <c r="K190" s="112"/>
      <c r="L190" s="145" t="str">
        <f>IF(NOT(ISBLANK($K190)),INDEX(Sessions!$B$3:$F$102,MATCH($K190,Sessions!$B$3:$B$102,0),2),"")</f>
        <v/>
      </c>
      <c r="M190" s="160" t="str">
        <f>IF(NOT(ISBLANK($K190)),INDEX(#REF!,MATCH($K190,#REF!,0),3),"")</f>
        <v/>
      </c>
      <c r="N190" s="146" t="str">
        <f>IF(NOT(ISBLANK($K190)),INDEX(Sessions!$B$3:$F$102,MATCH($K190,Sessions!$B$3:$B$102,0),4),"")</f>
        <v/>
      </c>
      <c r="O190" s="147" t="str">
        <f>IF(NOT(ISBLANK($K190)),INDEX(Sessions!$B$3:$F$102,MATCH($K190,Sessions!$B$3:$B$102,0),5),"")</f>
        <v/>
      </c>
      <c r="P190" s="92"/>
      <c r="Q190" s="92"/>
      <c r="R190" s="147" t="str">
        <f t="shared" si="2"/>
        <v/>
      </c>
      <c r="S190" s="220" t="str" cm="1">
        <f t="array" ref="S190">IF(AND($P190&lt;$Q190,$P190&gt;0),_xlfn.IFS($O190 ="Q1",($P190+1), $O190 ="Q2", (71 +$P190), $O190 = "Q3", (142+$P190), $O190 = "Q4", (212 + $P190)), "")</f>
        <v/>
      </c>
      <c r="T190" s="223"/>
      <c r="U190" s="172"/>
      <c r="W190" s="521"/>
      <c r="X190" s="90"/>
    </row>
    <row r="191" spans="1:24" ht="39.75" customHeight="1" x14ac:dyDescent="0.15">
      <c r="A191" s="98"/>
      <c r="B191" s="291"/>
      <c r="C191" s="83"/>
      <c r="D191" s="164"/>
      <c r="E191" s="204" t="str" cm="1">
        <f t="array" ref="E191">IFERROR(_xlfn.IFS($F191="Start - 1", (_xlfn.XLOOKUP("End - 1", $F191:$F1195,$D191:$D1195)) - (_xlfn.XLOOKUP("Start - 1", $F191:$F1195, $D191:$D1195)), $F191="Start - 2", (_xlfn.XLOOKUP("End - 2", $F191:$F1195, $D191:$D1195)) - (_xlfn.XLOOKUP("Start - 2", $F191:$F1195, $D191:$D1195)), $F191="Start - 3", (_xlfn.XLOOKUP("End - 3", $F191:F1195, $D191:$D1195)) - (_xlfn.XLOOKUP("Start - 3", $F191:F1195, $D191:$D1195))), "")</f>
        <v/>
      </c>
      <c r="F191" s="86"/>
      <c r="G191" s="87"/>
      <c r="H191" s="181"/>
      <c r="I191" s="420"/>
      <c r="J191" s="115"/>
      <c r="K191" s="112"/>
      <c r="L191" s="145" t="str">
        <f>IF(NOT(ISBLANK($K191)),INDEX(Sessions!$B$3:$F$102,MATCH($K191,Sessions!$B$3:$B$102,0),2),"")</f>
        <v/>
      </c>
      <c r="M191" s="160" t="str">
        <f>IF(NOT(ISBLANK($K191)),INDEX(#REF!,MATCH($K191,#REF!,0),3),"")</f>
        <v/>
      </c>
      <c r="N191" s="146" t="str">
        <f>IF(NOT(ISBLANK($K191)),INDEX(Sessions!$B$3:$F$102,MATCH($K191,Sessions!$B$3:$B$102,0),4),"")</f>
        <v/>
      </c>
      <c r="O191" s="147" t="str">
        <f>IF(NOT(ISBLANK($K191)),INDEX(Sessions!$B$3:$F$102,MATCH($K191,Sessions!$B$3:$B$102,0),5),"")</f>
        <v/>
      </c>
      <c r="P191" s="92"/>
      <c r="Q191" s="92"/>
      <c r="R191" s="147" t="str">
        <f t="shared" si="2"/>
        <v/>
      </c>
      <c r="S191" s="220" t="str" cm="1">
        <f t="array" ref="S191">IF(AND($P191&lt;$Q191,$P191&gt;0),_xlfn.IFS($O191 ="Q1",($P191+1), $O191 ="Q2", (71 +$P191), $O191 = "Q3", (142+$P191), $O191 = "Q4", (212 + $P191)), "")</f>
        <v/>
      </c>
      <c r="T191" s="223"/>
      <c r="U191" s="172"/>
      <c r="W191" s="521"/>
      <c r="X191" s="90"/>
    </row>
    <row r="192" spans="1:24" ht="39.75" customHeight="1" x14ac:dyDescent="0.15">
      <c r="A192" s="98"/>
      <c r="B192" s="291"/>
      <c r="C192" s="94"/>
      <c r="D192" s="164"/>
      <c r="E192" s="204" t="str" cm="1">
        <f t="array" ref="E192">IFERROR(_xlfn.IFS($F192="Start - 1", (_xlfn.XLOOKUP("End - 1", $F192:$F1196,$D192:$D1196)) - (_xlfn.XLOOKUP("Start - 1", $F192:$F1196, $D192:$D1196)), $F192="Start - 2", (_xlfn.XLOOKUP("End - 2", $F192:$F1196, $D192:$D1196)) - (_xlfn.XLOOKUP("Start - 2", $F192:$F1196, $D192:$D1196)), $F192="Start - 3", (_xlfn.XLOOKUP("End - 3", $F192:F1196, $D192:$D1196)) - (_xlfn.XLOOKUP("Start - 3", $F192:F1196, $D192:$D1196))), "")</f>
        <v/>
      </c>
      <c r="F192" s="86"/>
      <c r="G192" s="87"/>
      <c r="H192" s="181"/>
      <c r="I192" s="420"/>
      <c r="J192" s="115"/>
      <c r="K192" s="111"/>
      <c r="L192" s="145" t="str">
        <f>IF(NOT(ISBLANK($K192)),INDEX(Sessions!$B$3:$F$102,MATCH($K192,Sessions!$B$3:$B$102,0),2),"")</f>
        <v/>
      </c>
      <c r="M192" s="160" t="str">
        <f>IF(NOT(ISBLANK($K192)),INDEX(#REF!,MATCH($K192,#REF!,0),3),"")</f>
        <v/>
      </c>
      <c r="N192" s="146" t="str">
        <f>IF(NOT(ISBLANK($K192)),INDEX(Sessions!$B$3:$F$102,MATCH($K192,Sessions!$B$3:$B$102,0),4),"")</f>
        <v/>
      </c>
      <c r="O192" s="147" t="str">
        <f>IF(NOT(ISBLANK($K192)),INDEX(Sessions!$B$3:$F$102,MATCH($K192,Sessions!$B$3:$B$102,0),5),"")</f>
        <v/>
      </c>
      <c r="P192" s="92"/>
      <c r="Q192" s="88"/>
      <c r="R192" s="147" t="str">
        <f t="shared" si="2"/>
        <v/>
      </c>
      <c r="S192" s="220" t="str" cm="1">
        <f t="array" ref="S192">IF(AND($P192&lt;$Q192,$P192&gt;0),_xlfn.IFS($O192 ="Q1",($P192+1), $O192 ="Q2", (71 +$P192), $O192 = "Q3", (142+$P192), $O192 = "Q4", (212 + $P192)), "")</f>
        <v/>
      </c>
      <c r="T192" s="223"/>
      <c r="U192" s="172"/>
      <c r="W192" s="521"/>
      <c r="X192" s="90"/>
    </row>
    <row r="193" spans="1:24" ht="39.75" customHeight="1" x14ac:dyDescent="0.15">
      <c r="A193" s="98"/>
      <c r="B193" s="291"/>
      <c r="C193" s="83"/>
      <c r="D193" s="164"/>
      <c r="E193" s="204" t="str" cm="1">
        <f t="array" ref="E193">IFERROR(_xlfn.IFS($F193="Start - 1", (_xlfn.XLOOKUP("End - 1", $F193:$F1197,$D193:$D1197)) - (_xlfn.XLOOKUP("Start - 1", $F193:$F1197, $D193:$D1197)), $F193="Start - 2", (_xlfn.XLOOKUP("End - 2", $F193:$F1197, $D193:$D1197)) - (_xlfn.XLOOKUP("Start - 2", $F193:$F1197, $D193:$D1197)), $F193="Start - 3", (_xlfn.XLOOKUP("End - 3", $F193:F1197, $D193:$D1197)) - (_xlfn.XLOOKUP("Start - 3", $F193:F1197, $D193:$D1197))), "")</f>
        <v/>
      </c>
      <c r="F193" s="86"/>
      <c r="G193" s="87"/>
      <c r="H193" s="181"/>
      <c r="I193" s="420"/>
      <c r="J193" s="115"/>
      <c r="K193" s="112"/>
      <c r="L193" s="145"/>
      <c r="M193" s="160" t="str">
        <f>IF(NOT(ISBLANK($K193)),INDEX(#REF!,MATCH($K193,#REF!,0),3),"")</f>
        <v/>
      </c>
      <c r="N193" s="146" t="str">
        <f>IF(NOT(ISBLANK($K193)),INDEX(Sessions!$B$3:$F$102,MATCH($K193,Sessions!$B$3:$B$102,0),4),"")</f>
        <v/>
      </c>
      <c r="O193" s="147" t="str">
        <f>IF(NOT(ISBLANK($K193)),INDEX(Sessions!$B$3:$F$102,MATCH($K193,Sessions!$B$3:$B$102,0),5),"")</f>
        <v/>
      </c>
      <c r="P193" s="92"/>
      <c r="Q193" s="92"/>
      <c r="R193" s="147" t="str">
        <f t="shared" si="2"/>
        <v/>
      </c>
      <c r="S193" s="220" t="str" cm="1">
        <f t="array" ref="S193">IF(AND($P193&lt;$Q193,$P193&gt;0),_xlfn.IFS($O193 ="Q1",($P193+1), $O193 ="Q2", (71 +$P193), $O193 = "Q3", (142+$P193), $O193 = "Q4", (212 + $P193)), "")</f>
        <v/>
      </c>
      <c r="T193" s="223"/>
      <c r="U193" s="172"/>
      <c r="W193" s="529"/>
      <c r="X193" s="90"/>
    </row>
    <row r="194" spans="1:24" ht="39.75" customHeight="1" x14ac:dyDescent="0.15">
      <c r="A194" s="98"/>
      <c r="B194" s="291"/>
      <c r="C194" s="83"/>
      <c r="D194" s="164"/>
      <c r="E194" s="204" t="str" cm="1">
        <f t="array" ref="E194">IFERROR(_xlfn.IFS($F194="Start - 1", (_xlfn.XLOOKUP("End - 1", $F194:$F1198,$D194:$D1198)) - (_xlfn.XLOOKUP("Start - 1", $F194:$F1198, $D194:$D1198)), $F194="Start - 2", (_xlfn.XLOOKUP("End - 2", $F194:$F1198, $D194:$D1198)) - (_xlfn.XLOOKUP("Start - 2", $F194:$F1198, $D194:$D1198)), $F194="Start - 3", (_xlfn.XLOOKUP("End - 3", $F194:F1198, $D194:$D1198)) - (_xlfn.XLOOKUP("Start - 3", $F194:F1198, $D194:$D1198))), "")</f>
        <v/>
      </c>
      <c r="F194" s="86"/>
      <c r="G194" s="87"/>
      <c r="H194" s="181"/>
      <c r="I194" s="420"/>
      <c r="J194" s="115"/>
      <c r="K194" s="112"/>
      <c r="L194" s="145"/>
      <c r="M194" s="160" t="str">
        <f>IF(NOT(ISBLANK($K194)),INDEX(#REF!,MATCH($K194,#REF!,0),3),"")</f>
        <v/>
      </c>
      <c r="N194" s="146" t="str">
        <f>IF(NOT(ISBLANK($K194)),INDEX(Sessions!$B$3:$F$102,MATCH($K194,Sessions!$B$3:$B$102,0),4),"")</f>
        <v/>
      </c>
      <c r="O194" s="147" t="str">
        <f>IF(NOT(ISBLANK($K194)),INDEX(Sessions!$B$3:$F$102,MATCH($K194,Sessions!$B$3:$B$102,0),5),"")</f>
        <v/>
      </c>
      <c r="P194" s="92"/>
      <c r="Q194" s="92"/>
      <c r="R194" s="147" t="str">
        <f t="shared" si="2"/>
        <v/>
      </c>
      <c r="S194" s="220" t="str" cm="1">
        <f t="array" ref="S194">IF(AND($P194&lt;$Q194,$P194&gt;0),_xlfn.IFS($O194 ="Q1",($P194+1), $O194 ="Q2", (71 +$P194), $O194 = "Q3", (142+$P194), $O194 = "Q4", (212 + $P194)), "")</f>
        <v/>
      </c>
      <c r="T194" s="223"/>
      <c r="U194" s="172"/>
      <c r="W194" s="521"/>
      <c r="X194" s="90"/>
    </row>
    <row r="195" spans="1:24" ht="39.75" customHeight="1" x14ac:dyDescent="0.15">
      <c r="A195" s="98"/>
      <c r="B195" s="291"/>
      <c r="C195" s="83"/>
      <c r="D195" s="164"/>
      <c r="E195" s="204" t="str" cm="1">
        <f t="array" ref="E195">IFERROR(_xlfn.IFS($F195="Start - 1", (_xlfn.XLOOKUP("End - 1", $F195:$F1199,$D195:$D1199)) - (_xlfn.XLOOKUP("Start - 1", $F195:$F1199, $D195:$D1199)), $F195="Start - 2", (_xlfn.XLOOKUP("End - 2", $F195:$F1199, $D195:$D1199)) - (_xlfn.XLOOKUP("Start - 2", $F195:$F1199, $D195:$D1199)), $F195="Start - 3", (_xlfn.XLOOKUP("End - 3", $F195:F1199, $D195:$D1199)) - (_xlfn.XLOOKUP("Start - 3", $F195:F1199, $D195:$D1199))), "")</f>
        <v/>
      </c>
      <c r="F195" s="86"/>
      <c r="G195" s="87"/>
      <c r="H195" s="181"/>
      <c r="I195" s="420"/>
      <c r="J195" s="115"/>
      <c r="K195" s="112"/>
      <c r="L195" s="145"/>
      <c r="M195" s="160" t="str">
        <f>IF(NOT(ISBLANK($K195)),INDEX(#REF!,MATCH($K195,#REF!,0),3),"")</f>
        <v/>
      </c>
      <c r="N195" s="146" t="str">
        <f>IF(NOT(ISBLANK($K195)),INDEX(Sessions!$B$3:$F$102,MATCH($K195,Sessions!$B$3:$B$102,0),4),"")</f>
        <v/>
      </c>
      <c r="O195" s="147" t="str">
        <f>IF(NOT(ISBLANK($K195)),INDEX(Sessions!$B$3:$F$102,MATCH($K195,Sessions!$B$3:$B$102,0),5),"")</f>
        <v/>
      </c>
      <c r="P195" s="92"/>
      <c r="Q195" s="92"/>
      <c r="R195" s="147" t="str">
        <f t="shared" si="2"/>
        <v/>
      </c>
      <c r="S195" s="220" t="str" cm="1">
        <f t="array" ref="S195">IF(AND($P195&lt;$Q195,$P195&gt;0),_xlfn.IFS($O195 ="Q1",($P195+1), $O195 ="Q2", (71 +$P195), $O195 = "Q3", (142+$P195), $O195 = "Q4", (212 + $P195)), "")</f>
        <v/>
      </c>
      <c r="T195" s="223"/>
      <c r="U195" s="172"/>
      <c r="W195" s="529"/>
      <c r="X195" s="90"/>
    </row>
    <row r="196" spans="1:24" ht="39.75" customHeight="1" x14ac:dyDescent="0.15">
      <c r="A196" s="98"/>
      <c r="B196" s="291"/>
      <c r="C196" s="94"/>
      <c r="D196" s="164"/>
      <c r="E196" s="204" t="str" cm="1">
        <f t="array" ref="E196">IFERROR(_xlfn.IFS($F196="Start - 1", (_xlfn.XLOOKUP("End - 1", $F196:$F1200,$D196:$D1200)) - (_xlfn.XLOOKUP("Start - 1", $F196:$F1200, $D196:$D1200)), $F196="Start - 2", (_xlfn.XLOOKUP("End - 2", $F196:$F1200, $D196:$D1200)) - (_xlfn.XLOOKUP("Start - 2", $F196:$F1200, $D196:$D1200)), $F196="Start - 3", (_xlfn.XLOOKUP("End - 3", $F196:F1200, $D196:$D1200)) - (_xlfn.XLOOKUP("Start - 3", $F196:F1200, $D196:$D1200))), "")</f>
        <v/>
      </c>
      <c r="F196" s="86"/>
      <c r="G196" s="87"/>
      <c r="H196" s="181"/>
      <c r="I196" s="420"/>
      <c r="J196" s="115"/>
      <c r="K196" s="111"/>
      <c r="L196" s="149"/>
      <c r="M196" s="160" t="str">
        <f>IF(NOT(ISBLANK($K196)),INDEX(#REF!,MATCH($K196,#REF!,0),3),"")</f>
        <v/>
      </c>
      <c r="N196" s="146" t="str">
        <f>IF(NOT(ISBLANK($K196)),INDEX(Sessions!$B$3:$F$102,MATCH($K196,Sessions!$B$3:$B$102,0),4),"")</f>
        <v/>
      </c>
      <c r="O196" s="147" t="str">
        <f>IF(NOT(ISBLANK($K196)),INDEX(Sessions!$B$3:$F$102,MATCH($K196,Sessions!$B$3:$B$102,0),5),"")</f>
        <v/>
      </c>
      <c r="P196" s="92"/>
      <c r="Q196" s="88"/>
      <c r="R196" s="147" t="str">
        <f t="shared" ref="R196:R259" si="3">IF(ISBLANK($P196), "", IFERROR($Q196-$P196, ""))</f>
        <v/>
      </c>
      <c r="S196" s="220" t="str" cm="1">
        <f t="array" ref="S196">IF(AND($P196&lt;$Q196,$P196&gt;0),_xlfn.IFS($O196 ="Q1",($P196+1), $O196 ="Q2", (71 +$P196), $O196 = "Q3", (142+$P196), $O196 = "Q4", (212 + $P196)), "")</f>
        <v/>
      </c>
      <c r="T196" s="223"/>
      <c r="U196" s="172"/>
      <c r="W196" s="521"/>
      <c r="X196" s="90"/>
    </row>
    <row r="197" spans="1:24" ht="39.75" customHeight="1" x14ac:dyDescent="0.15">
      <c r="A197" s="98"/>
      <c r="B197" s="291"/>
      <c r="C197" s="83"/>
      <c r="D197" s="164"/>
      <c r="E197" s="204" t="str" cm="1">
        <f t="array" ref="E197">IFERROR(_xlfn.IFS($F197="Start - 1", (_xlfn.XLOOKUP("End - 1", $F197:$F1201,$D197:$D1201)) - (_xlfn.XLOOKUP("Start - 1", $F197:$F1201, $D197:$D1201)), $F197="Start - 2", (_xlfn.XLOOKUP("End - 2", $F197:$F1201, $D197:$D1201)) - (_xlfn.XLOOKUP("Start - 2", $F197:$F1201, $D197:$D1201)), $F197="Start - 3", (_xlfn.XLOOKUP("End - 3", $F197:F1201, $D197:$D1201)) - (_xlfn.XLOOKUP("Start - 3", $F197:F1201, $D197:$D1201))), "")</f>
        <v/>
      </c>
      <c r="F197" s="86"/>
      <c r="G197" s="87"/>
      <c r="H197" s="181"/>
      <c r="I197" s="420"/>
      <c r="J197" s="115"/>
      <c r="K197" s="112"/>
      <c r="L197" s="145"/>
      <c r="M197" s="160" t="str">
        <f>IF(NOT(ISBLANK($K197)),INDEX(#REF!,MATCH($K197,#REF!,0),3),"")</f>
        <v/>
      </c>
      <c r="N197" s="146" t="str">
        <f>IF(NOT(ISBLANK($K197)),INDEX(Sessions!$B$3:$F$102,MATCH($K197,Sessions!$B$3:$B$102,0),4),"")</f>
        <v/>
      </c>
      <c r="O197" s="147" t="str">
        <f>IF(NOT(ISBLANK($K197)),INDEX(Sessions!$B$3:$F$102,MATCH($K197,Sessions!$B$3:$B$102,0),5),"")</f>
        <v/>
      </c>
      <c r="P197" s="92"/>
      <c r="Q197" s="92"/>
      <c r="R197" s="147" t="str">
        <f t="shared" si="3"/>
        <v/>
      </c>
      <c r="S197" s="220" t="str" cm="1">
        <f t="array" ref="S197">IF(AND($P197&lt;$Q197,$P197&gt;0),_xlfn.IFS($O197 ="Q1",($P197+1), $O197 ="Q2", (71 +$P197), $O197 = "Q3", (142+$P197), $O197 = "Q4", (212 + $P197)), "")</f>
        <v/>
      </c>
      <c r="T197" s="223"/>
      <c r="U197" s="172"/>
      <c r="W197" s="529"/>
      <c r="X197" s="90"/>
    </row>
    <row r="198" spans="1:24" ht="39.75" customHeight="1" x14ac:dyDescent="0.15">
      <c r="A198" s="98"/>
      <c r="B198" s="291"/>
      <c r="C198" s="83"/>
      <c r="D198" s="164"/>
      <c r="E198" s="204" t="str" cm="1">
        <f t="array" ref="E198">IFERROR(_xlfn.IFS($F198="Start - 1", (_xlfn.XLOOKUP("End - 1", $F198:$F1202,$D198:$D1202)) - (_xlfn.XLOOKUP("Start - 1", $F198:$F1202, $D198:$D1202)), $F198="Start - 2", (_xlfn.XLOOKUP("End - 2", $F198:$F1202, $D198:$D1202)) - (_xlfn.XLOOKUP("Start - 2", $F198:$F1202, $D198:$D1202)), $F198="Start - 3", (_xlfn.XLOOKUP("End - 3", $F198:F1202, $D198:$D1202)) - (_xlfn.XLOOKUP("Start - 3", $F198:F1202, $D198:$D1202))), "")</f>
        <v/>
      </c>
      <c r="F198" s="86"/>
      <c r="G198" s="87"/>
      <c r="H198" s="181"/>
      <c r="I198" s="420"/>
      <c r="J198" s="115"/>
      <c r="K198" s="112"/>
      <c r="L198" s="145"/>
      <c r="M198" s="160" t="str">
        <f>IF(NOT(ISBLANK($K198)),INDEX(#REF!,MATCH($K198,#REF!,0),3),"")</f>
        <v/>
      </c>
      <c r="N198" s="146" t="str">
        <f>IF(NOT(ISBLANK($K198)),INDEX(Sessions!$B$3:$F$102,MATCH($K198,Sessions!$B$3:$B$102,0),4),"")</f>
        <v/>
      </c>
      <c r="O198" s="147" t="str">
        <f>IF(NOT(ISBLANK($K198)),INDEX(Sessions!$B$3:$F$102,MATCH($K198,Sessions!$B$3:$B$102,0),5),"")</f>
        <v/>
      </c>
      <c r="P198" s="92"/>
      <c r="Q198" s="92"/>
      <c r="R198" s="147" t="str">
        <f t="shared" si="3"/>
        <v/>
      </c>
      <c r="S198" s="220" t="str" cm="1">
        <f t="array" ref="S198">IF(AND($P198&lt;$Q198,$P198&gt;0),_xlfn.IFS($O198 ="Q1",($P198+1), $O198 ="Q2", (71 +$P198), $O198 = "Q3", (142+$P198), $O198 = "Q4", (212 + $P198)), "")</f>
        <v/>
      </c>
      <c r="T198" s="223"/>
      <c r="U198" s="172"/>
      <c r="W198" s="521"/>
      <c r="X198" s="90"/>
    </row>
    <row r="199" spans="1:24" ht="39.75" customHeight="1" x14ac:dyDescent="0.15">
      <c r="A199" s="98"/>
      <c r="B199" s="291"/>
      <c r="C199" s="83"/>
      <c r="D199" s="164"/>
      <c r="E199" s="204" t="str" cm="1">
        <f t="array" ref="E199">IFERROR(_xlfn.IFS($F199="Start - 1", (_xlfn.XLOOKUP("End - 1", $F199:$F1203,$D199:$D1203)) - (_xlfn.XLOOKUP("Start - 1", $F199:$F1203, $D199:$D1203)), $F199="Start - 2", (_xlfn.XLOOKUP("End - 2", $F199:$F1203, $D199:$D1203)) - (_xlfn.XLOOKUP("Start - 2", $F199:$F1203, $D199:$D1203)), $F199="Start - 3", (_xlfn.XLOOKUP("End - 3", $F199:F1203, $D199:$D1203)) - (_xlfn.XLOOKUP("Start - 3", $F199:F1203, $D199:$D1203))), "")</f>
        <v/>
      </c>
      <c r="F199" s="86"/>
      <c r="G199" s="87"/>
      <c r="H199" s="181"/>
      <c r="I199" s="420"/>
      <c r="J199" s="115"/>
      <c r="K199" s="112"/>
      <c r="L199" s="145"/>
      <c r="M199" s="160" t="str">
        <f>IF(NOT(ISBLANK($K199)),INDEX(#REF!,MATCH($K199,#REF!,0),3),"")</f>
        <v/>
      </c>
      <c r="N199" s="146" t="str">
        <f>IF(NOT(ISBLANK($K199)),INDEX(Sessions!$B$3:$F$102,MATCH($K199,Sessions!$B$3:$B$102,0),4),"")</f>
        <v/>
      </c>
      <c r="O199" s="147" t="str">
        <f>IF(NOT(ISBLANK($K199)),INDEX(Sessions!$B$3:$F$102,MATCH($K199,Sessions!$B$3:$B$102,0),5),"")</f>
        <v/>
      </c>
      <c r="P199" s="92"/>
      <c r="Q199" s="92"/>
      <c r="R199" s="147" t="str">
        <f t="shared" si="3"/>
        <v/>
      </c>
      <c r="S199" s="220" t="str" cm="1">
        <f t="array" ref="S199">IF(AND($P199&lt;$Q199,$P199&gt;0),_xlfn.IFS($O199 ="Q1",($P199+1), $O199 ="Q2", (71 +$P199), $O199 = "Q3", (142+$P199), $O199 = "Q4", (212 + $P199)), "")</f>
        <v/>
      </c>
      <c r="T199" s="223"/>
      <c r="U199" s="172"/>
      <c r="W199" s="529"/>
      <c r="X199" s="90"/>
    </row>
    <row r="200" spans="1:24" ht="39.75" customHeight="1" x14ac:dyDescent="0.15">
      <c r="A200" s="98"/>
      <c r="B200" s="291"/>
      <c r="C200" s="94"/>
      <c r="D200" s="164"/>
      <c r="E200" s="204" t="str" cm="1">
        <f t="array" ref="E200">IFERROR(_xlfn.IFS($F200="Start - 1", (_xlfn.XLOOKUP("End - 1", $F200:$F1204,$D200:$D1204)) - (_xlfn.XLOOKUP("Start - 1", $F200:$F1204, $D200:$D1204)), $F200="Start - 2", (_xlfn.XLOOKUP("End - 2", $F200:$F1204, $D200:$D1204)) - (_xlfn.XLOOKUP("Start - 2", $F200:$F1204, $D200:$D1204)), $F200="Start - 3", (_xlfn.XLOOKUP("End - 3", $F200:F1204, $D200:$D1204)) - (_xlfn.XLOOKUP("Start - 3", $F200:F1204, $D200:$D1204))), "")</f>
        <v/>
      </c>
      <c r="F200" s="86"/>
      <c r="G200" s="87"/>
      <c r="H200" s="181"/>
      <c r="I200" s="420"/>
      <c r="J200" s="115"/>
      <c r="K200" s="112"/>
      <c r="L200" s="145"/>
      <c r="M200" s="160" t="str">
        <f>IF(NOT(ISBLANK($K200)),INDEX(#REF!,MATCH($K200,#REF!,0),3),"")</f>
        <v/>
      </c>
      <c r="N200" s="146" t="str">
        <f>IF(NOT(ISBLANK($K200)),INDEX(Sessions!$B$3:$F$102,MATCH($K200,Sessions!$B$3:$B$102,0),4),"")</f>
        <v/>
      </c>
      <c r="O200" s="147" t="str">
        <f>IF(NOT(ISBLANK($K200)),INDEX(Sessions!$B$3:$F$102,MATCH($K200,Sessions!$B$3:$B$102,0),5),"")</f>
        <v/>
      </c>
      <c r="P200" s="92"/>
      <c r="Q200" s="92"/>
      <c r="R200" s="147" t="str">
        <f t="shared" si="3"/>
        <v/>
      </c>
      <c r="S200" s="220" t="str" cm="1">
        <f t="array" ref="S200">IF(AND($P200&lt;$Q200,$P200&gt;0),_xlfn.IFS($O200 ="Q1",($P200+1), $O200 ="Q2", (71 +$P200), $O200 = "Q3", (142+$P200), $O200 = "Q4", (212 + $P200)), "")</f>
        <v/>
      </c>
      <c r="T200" s="223"/>
      <c r="U200" s="172"/>
      <c r="W200" s="521"/>
      <c r="X200" s="90"/>
    </row>
    <row r="201" spans="1:24" ht="39.75" customHeight="1" x14ac:dyDescent="0.15">
      <c r="A201" s="98"/>
      <c r="B201" s="291"/>
      <c r="C201" s="94"/>
      <c r="D201" s="164"/>
      <c r="E201" s="204" t="str" cm="1">
        <f t="array" ref="E201">IFERROR(_xlfn.IFS($F201="Start - 1", (_xlfn.XLOOKUP("End - 1", $F201:$F1205,$D201:$D1205)) - (_xlfn.XLOOKUP("Start - 1", $F201:$F1205, $D201:$D1205)), $F201="Start - 2", (_xlfn.XLOOKUP("End - 2", $F201:$F1205, $D201:$D1205)) - (_xlfn.XLOOKUP("Start - 2", $F201:$F1205, $D201:$D1205)), $F201="Start - 3", (_xlfn.XLOOKUP("End - 3", $F201:F1205, $D201:$D1205)) - (_xlfn.XLOOKUP("Start - 3", $F201:F1205, $D201:$D1205))), "")</f>
        <v/>
      </c>
      <c r="F201" s="86"/>
      <c r="G201" s="87"/>
      <c r="H201" s="181"/>
      <c r="I201" s="420"/>
      <c r="J201" s="115"/>
      <c r="K201" s="112"/>
      <c r="L201" s="145"/>
      <c r="M201" s="160" t="str">
        <f>IF(NOT(ISBLANK($K201)),INDEX(#REF!,MATCH($K201,#REF!,0),3),"")</f>
        <v/>
      </c>
      <c r="N201" s="146" t="str">
        <f>IF(NOT(ISBLANK($K201)),INDEX(Sessions!$B$3:$F$102,MATCH($K201,Sessions!$B$3:$B$102,0),4),"")</f>
        <v/>
      </c>
      <c r="O201" s="147" t="str">
        <f>IF(NOT(ISBLANK($K201)),INDEX(Sessions!$B$3:$F$102,MATCH($K201,Sessions!$B$3:$B$102,0),5),"")</f>
        <v/>
      </c>
      <c r="P201" s="92"/>
      <c r="Q201" s="92"/>
      <c r="R201" s="147" t="str">
        <f t="shared" si="3"/>
        <v/>
      </c>
      <c r="S201" s="155"/>
      <c r="T201" s="223"/>
      <c r="U201" s="172"/>
      <c r="W201" s="529"/>
      <c r="X201" s="90"/>
    </row>
    <row r="202" spans="1:24" ht="39.75" customHeight="1" x14ac:dyDescent="0.15">
      <c r="A202" s="98"/>
      <c r="B202" s="291"/>
      <c r="C202" s="94"/>
      <c r="D202" s="164"/>
      <c r="E202" s="204" t="str" cm="1">
        <f t="array" ref="E202">IFERROR(_xlfn.IFS($F202="Start - 1", (_xlfn.XLOOKUP("End - 1", $F202:$F1206,$D202:$D1206)) - (_xlfn.XLOOKUP("Start - 1", $F202:$F1206, $D202:$D1206)), $F202="Start - 2", (_xlfn.XLOOKUP("End - 2", $F202:$F1206, $D202:$D1206)) - (_xlfn.XLOOKUP("Start - 2", $F202:$F1206, $D202:$D1206)), $F202="Start - 3", (_xlfn.XLOOKUP("End - 3", $F202:F1206, $D202:$D1206)) - (_xlfn.XLOOKUP("Start - 3", $F202:F1206, $D202:$D1206))), "")</f>
        <v/>
      </c>
      <c r="F202" s="86"/>
      <c r="G202" s="87"/>
      <c r="H202" s="181"/>
      <c r="I202" s="420"/>
      <c r="J202" s="115"/>
      <c r="K202" s="111"/>
      <c r="L202" s="149"/>
      <c r="M202" s="160" t="str">
        <f>IF(NOT(ISBLANK($K202)),INDEX(#REF!,MATCH($K202,#REF!,0),3),"")</f>
        <v/>
      </c>
      <c r="N202" s="146" t="str">
        <f>IF(NOT(ISBLANK($K202)),INDEX(Sessions!$B$3:$F$102,MATCH($K202,Sessions!$B$3:$B$102,0),4),"")</f>
        <v/>
      </c>
      <c r="O202" s="147" t="str">
        <f>IF(NOT(ISBLANK($K202)),INDEX(Sessions!$B$3:$F$102,MATCH($K202,Sessions!$B$3:$B$102,0),5),"")</f>
        <v/>
      </c>
      <c r="P202" s="92"/>
      <c r="Q202" s="88"/>
      <c r="R202" s="147" t="str">
        <f t="shared" si="3"/>
        <v/>
      </c>
      <c r="S202" s="147"/>
      <c r="T202" s="223"/>
      <c r="U202" s="172"/>
      <c r="W202" s="521"/>
      <c r="X202" s="90"/>
    </row>
    <row r="203" spans="1:24" ht="39.75" customHeight="1" x14ac:dyDescent="0.15">
      <c r="A203" s="98"/>
      <c r="B203" s="291"/>
      <c r="C203" s="83"/>
      <c r="D203" s="164"/>
      <c r="E203" s="204" t="str" cm="1">
        <f t="array" ref="E203">IFERROR(_xlfn.IFS($F203="Start - 1", (_xlfn.XLOOKUP("End - 1", $F203:$F1207,$D203:$D1207)) - (_xlfn.XLOOKUP("Start - 1", $F203:$F1207, $D203:$D1207)), $F203="Start - 2", (_xlfn.XLOOKUP("End - 2", $F203:$F1207, $D203:$D1207)) - (_xlfn.XLOOKUP("Start - 2", $F203:$F1207, $D203:$D1207)), $F203="Start - 3", (_xlfn.XLOOKUP("End - 3", $F203:F1207, $D203:$D1207)) - (_xlfn.XLOOKUP("Start - 3", $F203:F1207, $D203:$D1207))), "")</f>
        <v/>
      </c>
      <c r="F203" s="86"/>
      <c r="G203" s="87"/>
      <c r="H203" s="181"/>
      <c r="I203" s="420"/>
      <c r="J203" s="115"/>
      <c r="K203" s="112"/>
      <c r="L203" s="145"/>
      <c r="M203" s="160" t="str">
        <f>IF(NOT(ISBLANK($K203)),INDEX(#REF!,MATCH($K203,#REF!,0),3),"")</f>
        <v/>
      </c>
      <c r="N203" s="146" t="str">
        <f>IF(NOT(ISBLANK($K203)),INDEX(Sessions!$B$3:$F$102,MATCH($K203,Sessions!$B$3:$B$102,0),4),"")</f>
        <v/>
      </c>
      <c r="O203" s="147" t="str">
        <f>IF(NOT(ISBLANK($K203)),INDEX(Sessions!$B$3:$F$102,MATCH($K203,Sessions!$B$3:$B$102,0),5),"")</f>
        <v/>
      </c>
      <c r="P203" s="92"/>
      <c r="Q203" s="92"/>
      <c r="R203" s="147" t="str">
        <f t="shared" si="3"/>
        <v/>
      </c>
      <c r="S203" s="155"/>
      <c r="T203" s="223"/>
      <c r="U203" s="172"/>
      <c r="W203" s="529"/>
      <c r="X203" s="90"/>
    </row>
    <row r="204" spans="1:24" ht="39.75" customHeight="1" x14ac:dyDescent="0.15">
      <c r="A204" s="98"/>
      <c r="B204" s="291"/>
      <c r="C204" s="94"/>
      <c r="D204" s="164"/>
      <c r="E204" s="204" t="str" cm="1">
        <f t="array" ref="E204">IFERROR(_xlfn.IFS($F204="Start - 1", (_xlfn.XLOOKUP("End - 1", $F204:$F1208,$D204:$D1208)) - (_xlfn.XLOOKUP("Start - 1", $F204:$F1208, $D204:$D1208)), $F204="Start - 2", (_xlfn.XLOOKUP("End - 2", $F204:$F1208, $D204:$D1208)) - (_xlfn.XLOOKUP("Start - 2", $F204:$F1208, $D204:$D1208)), $F204="Start - 3", (_xlfn.XLOOKUP("End - 3", $F204:F1208, $D204:$D1208)) - (_xlfn.XLOOKUP("Start - 3", $F204:F1208, $D204:$D1208))), "")</f>
        <v/>
      </c>
      <c r="F204" s="86"/>
      <c r="G204" s="87"/>
      <c r="H204" s="181"/>
      <c r="I204" s="420"/>
      <c r="J204" s="115"/>
      <c r="K204" s="112"/>
      <c r="L204" s="145"/>
      <c r="M204" s="160" t="str">
        <f>IF(NOT(ISBLANK($K204)),INDEX(#REF!,MATCH($K204,#REF!,0),3),"")</f>
        <v/>
      </c>
      <c r="N204" s="146" t="str">
        <f>IF(NOT(ISBLANK($K204)),INDEX(Sessions!$B$3:$F$102,MATCH($K204,Sessions!$B$3:$B$102,0),4),"")</f>
        <v/>
      </c>
      <c r="O204" s="147" t="str">
        <f>IF(NOT(ISBLANK($K204)),INDEX(Sessions!$B$3:$F$102,MATCH($K204,Sessions!$B$3:$B$102,0),5),"")</f>
        <v/>
      </c>
      <c r="P204" s="92"/>
      <c r="Q204" s="92"/>
      <c r="R204" s="147" t="str">
        <f t="shared" si="3"/>
        <v/>
      </c>
      <c r="S204" s="155"/>
      <c r="T204" s="223"/>
      <c r="U204" s="172"/>
      <c r="W204" s="521"/>
      <c r="X204" s="90"/>
    </row>
    <row r="205" spans="1:24" ht="39.75" customHeight="1" x14ac:dyDescent="0.15">
      <c r="A205" s="98"/>
      <c r="B205" s="291"/>
      <c r="C205" s="94"/>
      <c r="D205" s="164"/>
      <c r="E205" s="204" t="str" cm="1">
        <f t="array" ref="E205">IFERROR(_xlfn.IFS($F205="Start - 1", (_xlfn.XLOOKUP("End - 1", $F205:$F1209,$D205:$D1209)) - (_xlfn.XLOOKUP("Start - 1", $F205:$F1209, $D205:$D1209)), $F205="Start - 2", (_xlfn.XLOOKUP("End - 2", $F205:$F1209, $D205:$D1209)) - (_xlfn.XLOOKUP("Start - 2", $F205:$F1209, $D205:$D1209)), $F205="Start - 3", (_xlfn.XLOOKUP("End - 3", $F205:F1209, $D205:$D1209)) - (_xlfn.XLOOKUP("Start - 3", $F205:F1209, $D205:$D1209))), "")</f>
        <v/>
      </c>
      <c r="F205" s="86"/>
      <c r="G205" s="87"/>
      <c r="H205" s="181"/>
      <c r="I205" s="420"/>
      <c r="J205" s="115"/>
      <c r="K205" s="112"/>
      <c r="L205" s="145"/>
      <c r="M205" s="160" t="str">
        <f>IF(NOT(ISBLANK($K205)),INDEX(#REF!,MATCH($K205,#REF!,0),3),"")</f>
        <v/>
      </c>
      <c r="N205" s="146" t="str">
        <f>IF(NOT(ISBLANK($K205)),INDEX(Sessions!$B$3:$F$102,MATCH($K205,Sessions!$B$3:$B$102,0),4),"")</f>
        <v/>
      </c>
      <c r="O205" s="147" t="str">
        <f>IF(NOT(ISBLANK($K205)),INDEX(Sessions!$B$3:$F$102,MATCH($K205,Sessions!$B$3:$B$102,0),5),"")</f>
        <v/>
      </c>
      <c r="P205" s="92"/>
      <c r="Q205" s="92"/>
      <c r="R205" s="147" t="str">
        <f t="shared" si="3"/>
        <v/>
      </c>
      <c r="S205" s="155"/>
      <c r="T205" s="223"/>
      <c r="W205" s="529"/>
      <c r="X205" s="90"/>
    </row>
    <row r="206" spans="1:24" ht="39.75" customHeight="1" x14ac:dyDescent="0.15">
      <c r="A206" s="98"/>
      <c r="B206" s="291"/>
      <c r="C206" s="94"/>
      <c r="D206" s="164"/>
      <c r="E206" s="204" t="str" cm="1">
        <f t="array" ref="E206">IFERROR(_xlfn.IFS($F206="Start - 1", (_xlfn.XLOOKUP("End - 1", $F206:$F1210,$D206:$D1210)) - (_xlfn.XLOOKUP("Start - 1", $F206:$F1210, $D206:$D1210)), $F206="Start - 2", (_xlfn.XLOOKUP("End - 2", $F206:$F1210, $D206:$D1210)) - (_xlfn.XLOOKUP("Start - 2", $F206:$F1210, $D206:$D1210)), $F206="Start - 3", (_xlfn.XLOOKUP("End - 3", $F206:F1210, $D206:$D1210)) - (_xlfn.XLOOKUP("Start - 3", $F206:F1210, $D206:$D1210))), "")</f>
        <v/>
      </c>
      <c r="F206" s="86"/>
      <c r="G206" s="87"/>
      <c r="H206" s="181"/>
      <c r="I206" s="420"/>
      <c r="J206" s="115"/>
      <c r="K206" s="112"/>
      <c r="L206" s="145"/>
      <c r="M206" s="160" t="str">
        <f>IF(NOT(ISBLANK($K206)),INDEX(#REF!,MATCH($K206,#REF!,0),3),"")</f>
        <v/>
      </c>
      <c r="N206" s="146" t="str">
        <f>IF(NOT(ISBLANK($K206)),INDEX(Sessions!$B$3:$F$102,MATCH($K206,Sessions!$B$3:$B$102,0),4),"")</f>
        <v/>
      </c>
      <c r="O206" s="147" t="str">
        <f>IF(NOT(ISBLANK($K206)),INDEX(Sessions!$B$3:$F$102,MATCH($K206,Sessions!$B$3:$B$102,0),5),"")</f>
        <v/>
      </c>
      <c r="P206" s="92"/>
      <c r="Q206" s="92"/>
      <c r="R206" s="147" t="str">
        <f t="shared" si="3"/>
        <v/>
      </c>
      <c r="S206" s="155"/>
      <c r="T206" s="223"/>
      <c r="W206" s="521"/>
      <c r="X206" s="90"/>
    </row>
    <row r="207" spans="1:24" ht="39.75" customHeight="1" x14ac:dyDescent="0.15">
      <c r="A207" s="98"/>
      <c r="B207" s="291"/>
      <c r="C207" s="94"/>
      <c r="D207" s="164"/>
      <c r="E207" s="204" t="str" cm="1">
        <f t="array" ref="E207">IFERROR(_xlfn.IFS($F207="Start - 1", (_xlfn.XLOOKUP("End - 1", $F207:$F1211,$D207:$D1211)) - (_xlfn.XLOOKUP("Start - 1", $F207:$F1211, $D207:$D1211)), $F207="Start - 2", (_xlfn.XLOOKUP("End - 2", $F207:$F1211, $D207:$D1211)) - (_xlfn.XLOOKUP("Start - 2", $F207:$F1211, $D207:$D1211)), $F207="Start - 3", (_xlfn.XLOOKUP("End - 3", $F207:F1211, $D207:$D1211)) - (_xlfn.XLOOKUP("Start - 3", $F207:F1211, $D207:$D1211))), "")</f>
        <v/>
      </c>
      <c r="F207" s="86"/>
      <c r="G207" s="87"/>
      <c r="H207" s="181"/>
      <c r="I207" s="420"/>
      <c r="J207" s="115"/>
      <c r="K207" s="111"/>
      <c r="L207" s="149"/>
      <c r="M207" s="160" t="str">
        <f>IF(NOT(ISBLANK($K207)),INDEX(#REF!,MATCH($K207,#REF!,0),3),"")</f>
        <v/>
      </c>
      <c r="N207" s="146" t="str">
        <f>IF(NOT(ISBLANK($K207)),INDEX(Sessions!$B$3:$F$102,MATCH($K207,Sessions!$B$3:$B$102,0),4),"")</f>
        <v/>
      </c>
      <c r="O207" s="147" t="str">
        <f>IF(NOT(ISBLANK($K207)),INDEX(Sessions!$B$3:$F$102,MATCH($K207,Sessions!$B$3:$B$102,0),5),"")</f>
        <v/>
      </c>
      <c r="P207" s="92"/>
      <c r="Q207" s="88"/>
      <c r="R207" s="147" t="str">
        <f t="shared" si="3"/>
        <v/>
      </c>
      <c r="S207" s="147"/>
      <c r="T207" s="223"/>
      <c r="W207" s="521"/>
      <c r="X207" s="90"/>
    </row>
    <row r="208" spans="1:24" ht="39.75" customHeight="1" x14ac:dyDescent="0.15">
      <c r="A208" s="98"/>
      <c r="B208" s="291"/>
      <c r="C208" s="83"/>
      <c r="D208" s="164"/>
      <c r="E208" s="204" t="str" cm="1">
        <f t="array" ref="E208">IFERROR(_xlfn.IFS($F208="Start - 1", (_xlfn.XLOOKUP("End - 1", $F208:$F1212,$D208:$D1212)) - (_xlfn.XLOOKUP("Start - 1", $F208:$F1212, $D208:$D1212)), $F208="Start - 2", (_xlfn.XLOOKUP("End - 2", $F208:$F1212, $D208:$D1212)) - (_xlfn.XLOOKUP("Start - 2", $F208:$F1212, $D208:$D1212)), $F208="Start - 3", (_xlfn.XLOOKUP("End - 3", $F208:F1212, $D208:$D1212)) - (_xlfn.XLOOKUP("Start - 3", $F208:F1212, $D208:$D1212))), "")</f>
        <v/>
      </c>
      <c r="F208" s="86"/>
      <c r="G208" s="87"/>
      <c r="H208" s="181"/>
      <c r="I208" s="420"/>
      <c r="J208" s="115"/>
      <c r="K208" s="112"/>
      <c r="L208" s="145"/>
      <c r="M208" s="160" t="str">
        <f>IF(NOT(ISBLANK($K208)),INDEX(#REF!,MATCH($K208,#REF!,0),3),"")</f>
        <v/>
      </c>
      <c r="N208" s="146" t="str">
        <f>IF(NOT(ISBLANK($K208)),INDEX(Sessions!$B$3:$F$102,MATCH($K208,Sessions!$B$3:$B$102,0),4),"")</f>
        <v/>
      </c>
      <c r="O208" s="147" t="str">
        <f>IF(NOT(ISBLANK($K208)),INDEX(Sessions!$B$3:$F$102,MATCH($K208,Sessions!$B$3:$B$102,0),5),"")</f>
        <v/>
      </c>
      <c r="P208" s="92"/>
      <c r="Q208" s="92"/>
      <c r="R208" s="147" t="str">
        <f t="shared" si="3"/>
        <v/>
      </c>
      <c r="S208" s="155"/>
      <c r="T208" s="223"/>
      <c r="W208" s="529"/>
      <c r="X208" s="90"/>
    </row>
    <row r="209" spans="1:24" ht="39.75" customHeight="1" x14ac:dyDescent="0.15">
      <c r="A209" s="98"/>
      <c r="B209" s="291"/>
      <c r="C209" s="94"/>
      <c r="D209" s="164"/>
      <c r="E209" s="204" t="str" cm="1">
        <f t="array" ref="E209">IFERROR(_xlfn.IFS($F209="Start - 1", (_xlfn.XLOOKUP("End - 1", $F209:$F1213,$D209:$D1213)) - (_xlfn.XLOOKUP("Start - 1", $F209:$F1213, $D209:$D1213)), $F209="Start - 2", (_xlfn.XLOOKUP("End - 2", $F209:$F1213, $D209:$D1213)) - (_xlfn.XLOOKUP("Start - 2", $F209:$F1213, $D209:$D1213)), $F209="Start - 3", (_xlfn.XLOOKUP("End - 3", $F209:F1213, $D209:$D1213)) - (_xlfn.XLOOKUP("Start - 3", $F209:F1213, $D209:$D1213))), "")</f>
        <v/>
      </c>
      <c r="F209" s="86"/>
      <c r="G209" s="87"/>
      <c r="H209" s="181"/>
      <c r="I209" s="420"/>
      <c r="J209" s="115"/>
      <c r="K209" s="112"/>
      <c r="L209" s="145"/>
      <c r="M209" s="160" t="str">
        <f>IF(NOT(ISBLANK($K209)),INDEX(#REF!,MATCH($K209,#REF!,0),3),"")</f>
        <v/>
      </c>
      <c r="N209" s="146" t="str">
        <f>IF(NOT(ISBLANK($K209)),INDEX(Sessions!$B$3:$F$102,MATCH($K209,Sessions!$B$3:$B$102,0),4),"")</f>
        <v/>
      </c>
      <c r="O209" s="147" t="str">
        <f>IF(NOT(ISBLANK($K209)),INDEX(Sessions!$B$3:$F$102,MATCH($K209,Sessions!$B$3:$B$102,0),5),"")</f>
        <v/>
      </c>
      <c r="P209" s="92"/>
      <c r="Q209" s="92"/>
      <c r="R209" s="147" t="str">
        <f t="shared" si="3"/>
        <v/>
      </c>
      <c r="S209" s="155"/>
      <c r="T209" s="223"/>
      <c r="W209" s="521"/>
      <c r="X209" s="90"/>
    </row>
    <row r="210" spans="1:24" ht="39.75" customHeight="1" x14ac:dyDescent="0.15">
      <c r="A210" s="98"/>
      <c r="B210" s="291"/>
      <c r="C210" s="94"/>
      <c r="D210" s="164"/>
      <c r="E210" s="204" t="str" cm="1">
        <f t="array" ref="E210">IFERROR(_xlfn.IFS($F210="Start - 1", (_xlfn.XLOOKUP("End - 1", $F210:$F1214,$D210:$D1214)) - (_xlfn.XLOOKUP("Start - 1", $F210:$F1214, $D210:$D1214)), $F210="Start - 2", (_xlfn.XLOOKUP("End - 2", $F210:$F1214, $D210:$D1214)) - (_xlfn.XLOOKUP("Start - 2", $F210:$F1214, $D210:$D1214)), $F210="Start - 3", (_xlfn.XLOOKUP("End - 3", $F210:F1214, $D210:$D1214)) - (_xlfn.XLOOKUP("Start - 3", $F210:F1214, $D210:$D1214))), "")</f>
        <v/>
      </c>
      <c r="F210" s="86"/>
      <c r="G210" s="87"/>
      <c r="H210" s="181"/>
      <c r="I210" s="420"/>
      <c r="J210" s="115"/>
      <c r="K210" s="112"/>
      <c r="L210" s="145"/>
      <c r="M210" s="160" t="str">
        <f>IF(NOT(ISBLANK($K210)),INDEX(#REF!,MATCH($K210,#REF!,0),3),"")</f>
        <v/>
      </c>
      <c r="N210" s="146" t="str">
        <f>IF(NOT(ISBLANK($K210)),INDEX(Sessions!$B$3:$F$102,MATCH($K210,Sessions!$B$3:$B$102,0),4),"")</f>
        <v/>
      </c>
      <c r="O210" s="147" t="str">
        <f>IF(NOT(ISBLANK($K210)),INDEX(Sessions!$B$3:$F$102,MATCH($K210,Sessions!$B$3:$B$102,0),5),"")</f>
        <v/>
      </c>
      <c r="P210" s="92"/>
      <c r="Q210" s="92"/>
      <c r="R210" s="147" t="str">
        <f t="shared" si="3"/>
        <v/>
      </c>
      <c r="S210" s="155"/>
      <c r="T210" s="223"/>
      <c r="W210" s="529"/>
      <c r="X210" s="90"/>
    </row>
    <row r="211" spans="1:24" ht="39.75" customHeight="1" x14ac:dyDescent="0.15">
      <c r="A211" s="98"/>
      <c r="B211" s="291"/>
      <c r="C211" s="94"/>
      <c r="D211" s="164"/>
      <c r="E211" s="204" t="str" cm="1">
        <f t="array" ref="E211">IFERROR(_xlfn.IFS($F211="Start - 1", (_xlfn.XLOOKUP("End - 1", $F211:$F1215,$D211:$D1215)) - (_xlfn.XLOOKUP("Start - 1", $F211:$F1215, $D211:$D1215)), $F211="Start - 2", (_xlfn.XLOOKUP("End - 2", $F211:$F1215, $D211:$D1215)) - (_xlfn.XLOOKUP("Start - 2", $F211:$F1215, $D211:$D1215)), $F211="Start - 3", (_xlfn.XLOOKUP("End - 3", $F211:F1215, $D211:$D1215)) - (_xlfn.XLOOKUP("Start - 3", $F211:F1215, $D211:$D1215))), "")</f>
        <v/>
      </c>
      <c r="F211" s="86"/>
      <c r="G211" s="87"/>
      <c r="H211" s="181"/>
      <c r="I211" s="420"/>
      <c r="J211" s="115"/>
      <c r="K211" s="112"/>
      <c r="L211" s="145"/>
      <c r="M211" s="160" t="str">
        <f>IF(NOT(ISBLANK($K211)),INDEX(#REF!,MATCH($K211,#REF!,0),3),"")</f>
        <v/>
      </c>
      <c r="N211" s="146" t="str">
        <f>IF(NOT(ISBLANK($K211)),INDEX(Sessions!$B$3:$F$102,MATCH($K211,Sessions!$B$3:$B$102,0),4),"")</f>
        <v/>
      </c>
      <c r="O211" s="147" t="str">
        <f>IF(NOT(ISBLANK($K211)),INDEX(Sessions!$B$3:$F$102,MATCH($K211,Sessions!$B$3:$B$102,0),5),"")</f>
        <v/>
      </c>
      <c r="P211" s="92"/>
      <c r="Q211" s="92"/>
      <c r="R211" s="147" t="str">
        <f t="shared" si="3"/>
        <v/>
      </c>
      <c r="S211" s="155"/>
      <c r="T211" s="223"/>
      <c r="W211" s="521"/>
      <c r="X211" s="90"/>
    </row>
    <row r="212" spans="1:24" ht="39.75" customHeight="1" x14ac:dyDescent="0.15">
      <c r="A212" s="98"/>
      <c r="B212" s="291"/>
      <c r="C212" s="94"/>
      <c r="D212" s="164"/>
      <c r="E212" s="204" t="str" cm="1">
        <f t="array" ref="E212">IFERROR(_xlfn.IFS($F212="Start - 1", (_xlfn.XLOOKUP("End - 1", $F212:$F1216,$D212:$D1216)) - (_xlfn.XLOOKUP("Start - 1", $F212:$F1216, $D212:$D1216)), $F212="Start - 2", (_xlfn.XLOOKUP("End - 2", $F212:$F1216, $D212:$D1216)) - (_xlfn.XLOOKUP("Start - 2", $F212:$F1216, $D212:$D1216)), $F212="Start - 3", (_xlfn.XLOOKUP("End - 3", $F212:F1216, $D212:$D1216)) - (_xlfn.XLOOKUP("Start - 3", $F212:F1216, $D212:$D1216))), "")</f>
        <v/>
      </c>
      <c r="F212" s="86"/>
      <c r="G212" s="87"/>
      <c r="H212" s="181"/>
      <c r="I212" s="420"/>
      <c r="J212" s="115"/>
      <c r="K212" s="112"/>
      <c r="L212" s="145"/>
      <c r="M212" s="160" t="str">
        <f>IF(NOT(ISBLANK($K212)),INDEX(#REF!,MATCH($K212,#REF!,0),3),"")</f>
        <v/>
      </c>
      <c r="N212" s="146" t="str">
        <f>IF(NOT(ISBLANK($K212)),INDEX(Sessions!$B$3:$F$102,MATCH($K212,Sessions!$B$3:$B$102,0),4),"")</f>
        <v/>
      </c>
      <c r="O212" s="147" t="str">
        <f>IF(NOT(ISBLANK($K212)),INDEX(Sessions!$B$3:$F$102,MATCH($K212,Sessions!$B$3:$B$102,0),5),"")</f>
        <v/>
      </c>
      <c r="P212" s="92"/>
      <c r="Q212" s="92"/>
      <c r="R212" s="147" t="str">
        <f t="shared" si="3"/>
        <v/>
      </c>
      <c r="S212" s="155"/>
      <c r="T212" s="223"/>
      <c r="W212" s="521"/>
      <c r="X212" s="90"/>
    </row>
    <row r="213" spans="1:24" ht="39.75" customHeight="1" x14ac:dyDescent="0.15">
      <c r="A213" s="98"/>
      <c r="B213" s="291"/>
      <c r="C213" s="94"/>
      <c r="D213" s="164"/>
      <c r="E213" s="204" t="str" cm="1">
        <f t="array" ref="E213">IFERROR(_xlfn.IFS($F213="Start - 1", (_xlfn.XLOOKUP("End - 1", $F213:$F1217,$D213:$D1217)) - (_xlfn.XLOOKUP("Start - 1", $F213:$F1217, $D213:$D1217)), $F213="Start - 2", (_xlfn.XLOOKUP("End - 2", $F213:$F1217, $D213:$D1217)) - (_xlfn.XLOOKUP("Start - 2", $F213:$F1217, $D213:$D1217)), $F213="Start - 3", (_xlfn.XLOOKUP("End - 3", $F213:F1217, $D213:$D1217)) - (_xlfn.XLOOKUP("Start - 3", $F213:F1217, $D213:$D1217))), "")</f>
        <v/>
      </c>
      <c r="F213" s="86"/>
      <c r="G213" s="87"/>
      <c r="H213" s="181"/>
      <c r="I213" s="420"/>
      <c r="J213" s="115"/>
      <c r="K213" s="111"/>
      <c r="L213" s="149"/>
      <c r="M213" s="160" t="str">
        <f>IF(NOT(ISBLANK($K213)),INDEX(#REF!,MATCH($K213,#REF!,0),3),"")</f>
        <v/>
      </c>
      <c r="N213" s="146" t="str">
        <f>IF(NOT(ISBLANK($K213)),INDEX(Sessions!$B$3:$F$102,MATCH($K213,Sessions!$B$3:$B$102,0),4),"")</f>
        <v/>
      </c>
      <c r="O213" s="147" t="str">
        <f>IF(NOT(ISBLANK($K213)),INDEX(Sessions!$B$3:$F$102,MATCH($K213,Sessions!$B$3:$B$102,0),5),"")</f>
        <v/>
      </c>
      <c r="P213" s="92"/>
      <c r="Q213" s="88"/>
      <c r="R213" s="147" t="str">
        <f t="shared" si="3"/>
        <v/>
      </c>
      <c r="S213" s="147"/>
      <c r="T213" s="223"/>
      <c r="W213" s="521"/>
      <c r="X213" s="90"/>
    </row>
    <row r="214" spans="1:24" s="117" customFormat="1" ht="39.75" customHeight="1" x14ac:dyDescent="0.15">
      <c r="A214" s="86"/>
      <c r="B214" s="291"/>
      <c r="C214" s="86"/>
      <c r="D214" s="86"/>
      <c r="E214" s="204" t="str" cm="1">
        <f t="array" ref="E214">IFERROR(_xlfn.IFS($F214="Start - 1", (_xlfn.XLOOKUP("End - 1", $F214:$F1218,$D214:$D1218)) - (_xlfn.XLOOKUP("Start - 1", $F214:$F1218, $D214:$D1218)), $F214="Start - 2", (_xlfn.XLOOKUP("End - 2", $F214:$F1218, $D214:$D1218)) - (_xlfn.XLOOKUP("Start - 2", $F214:$F1218, $D214:$D1218)), $F214="Start - 3", (_xlfn.XLOOKUP("End - 3", $F214:F1218, $D214:$D1218)) - (_xlfn.XLOOKUP("Start - 3", $F214:F1218, $D214:$D1218))), "")</f>
        <v/>
      </c>
      <c r="F214" s="86"/>
      <c r="G214" s="86"/>
      <c r="H214" s="86"/>
      <c r="I214" s="86"/>
      <c r="J214" s="86"/>
      <c r="K214" s="111"/>
      <c r="L214" s="150"/>
      <c r="M214" s="160" t="str">
        <f>IF(NOT(ISBLANK($K214)),INDEX(#REF!,MATCH($K214,#REF!,0),3),"")</f>
        <v/>
      </c>
      <c r="N214" s="146" t="str">
        <f>IF(NOT(ISBLANK($K214)),INDEX(Sessions!$B$3:$F$102,MATCH($K214,Sessions!$B$3:$B$102,0),4),"")</f>
        <v/>
      </c>
      <c r="O214" s="147" t="str">
        <f>IF(NOT(ISBLANK($K214)),INDEX(Sessions!$B$3:$F$102,MATCH($K214,Sessions!$B$3:$B$102,0),5),"")</f>
        <v/>
      </c>
      <c r="P214" s="92"/>
      <c r="Q214" s="92"/>
      <c r="R214" s="147" t="str">
        <f t="shared" si="3"/>
        <v/>
      </c>
      <c r="S214" s="150"/>
      <c r="T214" s="223"/>
      <c r="W214" s="540"/>
    </row>
    <row r="215" spans="1:24" ht="39.75" customHeight="1" x14ac:dyDescent="0.15">
      <c r="A215" s="99"/>
      <c r="B215" s="291"/>
      <c r="C215" s="83"/>
      <c r="D215" s="164"/>
      <c r="E215" s="204" t="str" cm="1">
        <f t="array" ref="E215">IFERROR(_xlfn.IFS($F215="Start - 1", (_xlfn.XLOOKUP("End - 1", $F215:$F1219,$D215:$D1219)) - (_xlfn.XLOOKUP("Start - 1", $F215:$F1219, $D215:$D1219)), $F215="Start - 2", (_xlfn.XLOOKUP("End - 2", $F215:$F1219, $D215:$D1219)) - (_xlfn.XLOOKUP("Start - 2", $F215:$F1219, $D215:$D1219)), $F215="Start - 3", (_xlfn.XLOOKUP("End - 3", $F215:F1219, $D215:$D1219)) - (_xlfn.XLOOKUP("Start - 3", $F215:F1219, $D215:$D1219))), "")</f>
        <v/>
      </c>
      <c r="F215" s="86"/>
      <c r="G215" s="87"/>
      <c r="H215" s="181"/>
      <c r="I215" s="420"/>
      <c r="J215" s="115"/>
      <c r="K215" s="112"/>
      <c r="L215" s="145"/>
      <c r="M215" s="145"/>
      <c r="N215" s="146" t="str">
        <f>IF(NOT(ISBLANK($K215)),INDEX(Sessions!$B$3:$F$102,MATCH($K215,Sessions!$B$3:$B$102,0),4),"")</f>
        <v/>
      </c>
      <c r="O215" s="147" t="str">
        <f>IF(NOT(ISBLANK($K215)),INDEX(Sessions!$B$3:$F$102,MATCH($K215,Sessions!$B$3:$B$102,0),5),"")</f>
        <v/>
      </c>
      <c r="P215" s="92"/>
      <c r="Q215" s="92"/>
      <c r="R215" s="147" t="str">
        <f t="shared" si="3"/>
        <v/>
      </c>
      <c r="S215" s="155"/>
      <c r="T215" s="223"/>
      <c r="W215" s="521"/>
      <c r="X215" s="90"/>
    </row>
    <row r="216" spans="1:24" ht="39.75" customHeight="1" x14ac:dyDescent="0.15">
      <c r="A216" s="102"/>
      <c r="B216" s="291"/>
      <c r="C216" s="94"/>
      <c r="D216" s="164"/>
      <c r="E216" s="204" t="str" cm="1">
        <f t="array" ref="E216">IFERROR(_xlfn.IFS($F216="Start - 1", (_xlfn.XLOOKUP("End - 1", $F216:$F1220,$D216:$D1220)) - (_xlfn.XLOOKUP("Start - 1", $F216:$F1220, $D216:$D1220)), $F216="Start - 2", (_xlfn.XLOOKUP("End - 2", $F216:$F1220, $D216:$D1220)) - (_xlfn.XLOOKUP("Start - 2", $F216:$F1220, $D216:$D1220)), $F216="Start - 3", (_xlfn.XLOOKUP("End - 3", $F216:F1220, $D216:$D1220)) - (_xlfn.XLOOKUP("Start - 3", $F216:F1220, $D216:$D1220))), "")</f>
        <v/>
      </c>
      <c r="F216" s="86"/>
      <c r="G216" s="87"/>
      <c r="H216" s="181"/>
      <c r="I216" s="420"/>
      <c r="J216" s="115"/>
      <c r="K216" s="112"/>
      <c r="L216" s="145"/>
      <c r="M216" s="145"/>
      <c r="N216" s="146" t="str">
        <f>IF(NOT(ISBLANK($K216)),INDEX(Sessions!$B$3:$F$102,MATCH($K216,Sessions!$B$3:$B$102,0),4),"")</f>
        <v/>
      </c>
      <c r="O216" s="147" t="str">
        <f>IF(NOT(ISBLANK($K216)),INDEX(Sessions!$B$3:$F$102,MATCH($K216,Sessions!$B$3:$B$102,0),5),"")</f>
        <v/>
      </c>
      <c r="P216" s="92"/>
      <c r="Q216" s="92"/>
      <c r="R216" s="147" t="str">
        <f t="shared" si="3"/>
        <v/>
      </c>
      <c r="S216" s="155"/>
      <c r="T216" s="223"/>
      <c r="W216" s="521"/>
      <c r="X216" s="90"/>
    </row>
    <row r="217" spans="1:24" ht="39.75" customHeight="1" x14ac:dyDescent="0.15">
      <c r="A217" s="102"/>
      <c r="B217" s="291"/>
      <c r="C217" s="94"/>
      <c r="D217" s="93"/>
      <c r="E217" s="204" t="str" cm="1">
        <f t="array" ref="E217">IFERROR(_xlfn.IFS($F217="Start - 1", (_xlfn.XLOOKUP("End - 1", $F217:$F1221,$D217:$D1221)) - (_xlfn.XLOOKUP("Start - 1", $F217:$F1221, $D217:$D1221)), $F217="Start - 2", (_xlfn.XLOOKUP("End - 2", $F217:$F1221, $D217:$D1221)) - (_xlfn.XLOOKUP("Start - 2", $F217:$F1221, $D217:$D1221)), $F217="Start - 3", (_xlfn.XLOOKUP("End - 3", $F217:F1221, $D217:$D1221)) - (_xlfn.XLOOKUP("Start - 3", $F217:F1221, $D217:$D1221))), "")</f>
        <v/>
      </c>
      <c r="F217" s="86"/>
      <c r="G217" s="87"/>
      <c r="H217" s="181"/>
      <c r="I217" s="420"/>
      <c r="J217" s="115"/>
      <c r="K217" s="112"/>
      <c r="L217" s="145"/>
      <c r="M217" s="145"/>
      <c r="N217" s="146" t="str">
        <f>IF(NOT(ISBLANK($K217)),INDEX(Sessions!$B$3:$F$102,MATCH($K217,Sessions!$B$3:$B$102,0),4),"")</f>
        <v/>
      </c>
      <c r="O217" s="147" t="str">
        <f>IF(NOT(ISBLANK($K217)),INDEX(Sessions!$B$3:$F$102,MATCH($K217,Sessions!$B$3:$B$102,0),5),"")</f>
        <v/>
      </c>
      <c r="P217" s="92"/>
      <c r="Q217" s="92"/>
      <c r="R217" s="147" t="str">
        <f t="shared" si="3"/>
        <v/>
      </c>
      <c r="S217" s="155"/>
      <c r="T217" s="223"/>
      <c r="W217" s="521"/>
      <c r="X217" s="90"/>
    </row>
    <row r="218" spans="1:24" ht="39.75" customHeight="1" x14ac:dyDescent="0.15">
      <c r="A218" s="102"/>
      <c r="B218" s="291"/>
      <c r="C218" s="94"/>
      <c r="D218" s="93"/>
      <c r="E218" s="204" t="str" cm="1">
        <f t="array" ref="E218">IFERROR(_xlfn.IFS($F218="Start - 1", (_xlfn.XLOOKUP("End - 1", $F218:$F1222,$D218:$D1222)) - (_xlfn.XLOOKUP("Start - 1", $F218:$F1222, $D218:$D1222)), $F218="Start - 2", (_xlfn.XLOOKUP("End - 2", $F218:$F1222, $D218:$D1222)) - (_xlfn.XLOOKUP("Start - 2", $F218:$F1222, $D218:$D1222)), $F218="Start - 3", (_xlfn.XLOOKUP("End - 3", $F218:F1222, $D218:$D1222)) - (_xlfn.XLOOKUP("Start - 3", $F218:F1222, $D218:$D1222))), "")</f>
        <v/>
      </c>
      <c r="F218" s="86"/>
      <c r="G218" s="87"/>
      <c r="H218" s="181"/>
      <c r="I218" s="420"/>
      <c r="J218" s="115"/>
      <c r="K218" s="111"/>
      <c r="L218" s="149"/>
      <c r="M218" s="145"/>
      <c r="N218" s="146" t="str">
        <f>IF(NOT(ISBLANK($K218)),INDEX(Sessions!$B$3:$F$102,MATCH($K218,Sessions!$B$3:$B$102,0),4),"")</f>
        <v/>
      </c>
      <c r="O218" s="147" t="str">
        <f>IF(NOT(ISBLANK($K218)),INDEX(Sessions!$B$3:$F$102,MATCH($K218,Sessions!$B$3:$B$102,0),5),"")</f>
        <v/>
      </c>
      <c r="P218" s="92"/>
      <c r="Q218" s="88"/>
      <c r="R218" s="147" t="str">
        <f t="shared" si="3"/>
        <v/>
      </c>
      <c r="S218" s="147"/>
      <c r="T218" s="223"/>
      <c r="W218" s="521"/>
      <c r="X218" s="90"/>
    </row>
    <row r="219" spans="1:24" ht="39.75" customHeight="1" x14ac:dyDescent="0.15">
      <c r="A219" s="102"/>
      <c r="B219" s="291"/>
      <c r="C219" s="83"/>
      <c r="D219" s="93"/>
      <c r="E219" s="204" t="str" cm="1">
        <f t="array" ref="E219">IFERROR(_xlfn.IFS($F219="Start - 1", (_xlfn.XLOOKUP("End - 1", $F219:$F1223,$D219:$D1223)) - (_xlfn.XLOOKUP("Start - 1", $F219:$F1223, $D219:$D1223)), $F219="Start - 2", (_xlfn.XLOOKUP("End - 2", $F219:$F1223, $D219:$D1223)) - (_xlfn.XLOOKUP("Start - 2", $F219:$F1223, $D219:$D1223)), $F219="Start - 3", (_xlfn.XLOOKUP("End - 3", $F219:F1223, $D219:$D1223)) - (_xlfn.XLOOKUP("Start - 3", $F219:F1223, $D219:$D1223))), "")</f>
        <v/>
      </c>
      <c r="F219" s="86"/>
      <c r="G219" s="87"/>
      <c r="H219" s="181"/>
      <c r="I219" s="420"/>
      <c r="J219" s="115"/>
      <c r="K219" s="112"/>
      <c r="L219" s="145"/>
      <c r="M219" s="145"/>
      <c r="N219" s="146" t="str">
        <f>IF(NOT(ISBLANK($K219)),INDEX(Sessions!$B$3:$F$102,MATCH($K219,Sessions!$B$3:$B$102,0),4),"")</f>
        <v/>
      </c>
      <c r="O219" s="147" t="str">
        <f>IF(NOT(ISBLANK($K219)),INDEX(Sessions!$B$3:$F$102,MATCH($K219,Sessions!$B$3:$B$102,0),5),"")</f>
        <v/>
      </c>
      <c r="P219" s="92"/>
      <c r="Q219" s="92"/>
      <c r="R219" s="147" t="str">
        <f t="shared" si="3"/>
        <v/>
      </c>
      <c r="S219" s="155"/>
      <c r="T219" s="223"/>
      <c r="W219" s="529"/>
      <c r="X219" s="90"/>
    </row>
    <row r="220" spans="1:24" ht="39.75" customHeight="1" x14ac:dyDescent="0.15">
      <c r="A220" s="102"/>
      <c r="B220" s="291"/>
      <c r="C220" s="94"/>
      <c r="D220" s="93"/>
      <c r="E220" s="204" t="str" cm="1">
        <f t="array" ref="E220">IFERROR(_xlfn.IFS($F220="Start - 1", (_xlfn.XLOOKUP("End - 1", $F220:$F1224,$D220:$D1224)) - (_xlfn.XLOOKUP("Start - 1", $F220:$F1224, $D220:$D1224)), $F220="Start - 2", (_xlfn.XLOOKUP("End - 2", $F220:$F1224, $D220:$D1224)) - (_xlfn.XLOOKUP("Start - 2", $F220:$F1224, $D220:$D1224)), $F220="Start - 3", (_xlfn.XLOOKUP("End - 3", $F220:F1224, $D220:$D1224)) - (_xlfn.XLOOKUP("Start - 3", $F220:F1224, $D220:$D1224))), "")</f>
        <v/>
      </c>
      <c r="F220" s="86"/>
      <c r="G220" s="87"/>
      <c r="H220" s="181"/>
      <c r="I220" s="420"/>
      <c r="J220" s="115"/>
      <c r="K220" s="112"/>
      <c r="L220" s="145"/>
      <c r="M220" s="145"/>
      <c r="N220" s="146" t="str">
        <f>IF(NOT(ISBLANK($K220)),INDEX(Sessions!$B$3:$F$102,MATCH($K220,Sessions!$B$3:$B$102,0),4),"")</f>
        <v/>
      </c>
      <c r="O220" s="147" t="str">
        <f>IF(NOT(ISBLANK($K220)),INDEX(Sessions!$B$3:$F$102,MATCH($K220,Sessions!$B$3:$B$102,0),5),"")</f>
        <v/>
      </c>
      <c r="P220" s="92"/>
      <c r="Q220" s="92"/>
      <c r="R220" s="147" t="str">
        <f t="shared" si="3"/>
        <v/>
      </c>
      <c r="S220" s="155"/>
      <c r="T220" s="223"/>
      <c r="W220" s="521"/>
      <c r="X220" s="90"/>
    </row>
    <row r="221" spans="1:24" ht="39.75" customHeight="1" x14ac:dyDescent="0.15">
      <c r="A221" s="102"/>
      <c r="B221" s="291"/>
      <c r="C221" s="94"/>
      <c r="D221" s="93"/>
      <c r="E221" s="204" t="str" cm="1">
        <f t="array" ref="E221">IFERROR(_xlfn.IFS($F221="Start - 1", (_xlfn.XLOOKUP("End - 1", $F221:$F1225,$D221:$D1225)) - (_xlfn.XLOOKUP("Start - 1", $F221:$F1225, $D221:$D1225)), $F221="Start - 2", (_xlfn.XLOOKUP("End - 2", $F221:$F1225, $D221:$D1225)) - (_xlfn.XLOOKUP("Start - 2", $F221:$F1225, $D221:$D1225)), $F221="Start - 3", (_xlfn.XLOOKUP("End - 3", $F221:F1225, $D221:$D1225)) - (_xlfn.XLOOKUP("Start - 3", $F221:F1225, $D221:$D1225))), "")</f>
        <v/>
      </c>
      <c r="F221" s="86"/>
      <c r="G221" s="87"/>
      <c r="H221" s="181"/>
      <c r="I221" s="420"/>
      <c r="J221" s="115"/>
      <c r="K221" s="112"/>
      <c r="L221" s="145"/>
      <c r="M221" s="145"/>
      <c r="N221" s="146" t="str">
        <f>IF(NOT(ISBLANK($K221)),INDEX(Sessions!$B$3:$F$102,MATCH($K221,Sessions!$B$3:$B$102,0),4),"")</f>
        <v/>
      </c>
      <c r="O221" s="147" t="str">
        <f>IF(NOT(ISBLANK($K221)),INDEX(Sessions!$B$3:$F$102,MATCH($K221,Sessions!$B$3:$B$102,0),5),"")</f>
        <v/>
      </c>
      <c r="P221" s="92"/>
      <c r="Q221" s="92"/>
      <c r="R221" s="147" t="str">
        <f t="shared" si="3"/>
        <v/>
      </c>
      <c r="S221" s="155"/>
      <c r="T221" s="223"/>
      <c r="W221" s="529"/>
      <c r="X221" s="90"/>
    </row>
    <row r="222" spans="1:24" ht="39.75" customHeight="1" x14ac:dyDescent="0.15">
      <c r="A222" s="102"/>
      <c r="B222" s="291"/>
      <c r="C222" s="94"/>
      <c r="D222" s="93"/>
      <c r="E222" s="204" t="str" cm="1">
        <f t="array" ref="E222">IFERROR(_xlfn.IFS($F222="Start - 1", (_xlfn.XLOOKUP("End - 1", $F222:$F1226,$D222:$D1226)) - (_xlfn.XLOOKUP("Start - 1", $F222:$F1226, $D222:$D1226)), $F222="Start - 2", (_xlfn.XLOOKUP("End - 2", $F222:$F1226, $D222:$D1226)) - (_xlfn.XLOOKUP("Start - 2", $F222:$F1226, $D222:$D1226)), $F222="Start - 3", (_xlfn.XLOOKUP("End - 3", $F222:F1226, $D222:$D1226)) - (_xlfn.XLOOKUP("Start - 3", $F222:F1226, $D222:$D1226))), "")</f>
        <v/>
      </c>
      <c r="F222" s="86"/>
      <c r="G222" s="87"/>
      <c r="H222" s="181"/>
      <c r="I222" s="420"/>
      <c r="J222" s="115"/>
      <c r="K222" s="111"/>
      <c r="L222" s="149"/>
      <c r="M222" s="145"/>
      <c r="N222" s="146" t="str">
        <f>IF(NOT(ISBLANK($K222)),INDEX(Sessions!$B$3:$F$102,MATCH($K222,Sessions!$B$3:$B$102,0),4),"")</f>
        <v/>
      </c>
      <c r="O222" s="147" t="str">
        <f>IF(NOT(ISBLANK($K222)),INDEX(Sessions!$B$3:$F$102,MATCH($K222,Sessions!$B$3:$B$102,0),5),"")</f>
        <v/>
      </c>
      <c r="P222" s="92"/>
      <c r="Q222" s="88"/>
      <c r="R222" s="147" t="str">
        <f t="shared" si="3"/>
        <v/>
      </c>
      <c r="S222" s="147"/>
      <c r="T222" s="223"/>
      <c r="W222" s="521"/>
      <c r="X222" s="90"/>
    </row>
    <row r="223" spans="1:24" ht="39.75" customHeight="1" x14ac:dyDescent="0.15">
      <c r="A223" s="102"/>
      <c r="B223" s="291"/>
      <c r="C223" s="83"/>
      <c r="D223" s="93"/>
      <c r="E223" s="85"/>
      <c r="F223" s="86"/>
      <c r="G223" s="87"/>
      <c r="H223" s="87"/>
      <c r="I223" s="412"/>
      <c r="J223" s="115"/>
      <c r="K223" s="112"/>
      <c r="L223" s="145"/>
      <c r="M223" s="145"/>
      <c r="N223" s="146"/>
      <c r="O223" s="147" t="str">
        <f>IF(NOT(ISBLANK($K223)),INDEX(Sessions!$B$3:$F$102,MATCH($K223,Sessions!$B$3:$B$102,0),5),"")</f>
        <v/>
      </c>
      <c r="P223" s="92"/>
      <c r="Q223" s="92"/>
      <c r="R223" s="147" t="str">
        <f t="shared" si="3"/>
        <v/>
      </c>
      <c r="S223" s="155"/>
      <c r="T223" s="223"/>
      <c r="W223" s="529"/>
      <c r="X223" s="90"/>
    </row>
    <row r="224" spans="1:24" ht="39.75" customHeight="1" x14ac:dyDescent="0.15">
      <c r="A224" s="102"/>
      <c r="B224" s="291"/>
      <c r="C224" s="83"/>
      <c r="D224" s="93"/>
      <c r="E224" s="85"/>
      <c r="F224" s="86"/>
      <c r="G224" s="87"/>
      <c r="H224" s="87"/>
      <c r="I224" s="412"/>
      <c r="J224" s="115"/>
      <c r="K224" s="112"/>
      <c r="L224" s="145"/>
      <c r="M224" s="145"/>
      <c r="N224" s="146"/>
      <c r="O224" s="147" t="str">
        <f>IF(NOT(ISBLANK($K224)),INDEX(Sessions!$B$3:$F$102,MATCH($K224,Sessions!$B$3:$B$102,0),5),"")</f>
        <v/>
      </c>
      <c r="P224" s="92"/>
      <c r="Q224" s="92"/>
      <c r="R224" s="147" t="str">
        <f t="shared" si="3"/>
        <v/>
      </c>
      <c r="S224" s="155"/>
      <c r="T224" s="223"/>
      <c r="W224" s="521"/>
      <c r="X224" s="90"/>
    </row>
    <row r="225" spans="1:24" ht="39.75" customHeight="1" x14ac:dyDescent="0.15">
      <c r="A225" s="102"/>
      <c r="B225" s="291"/>
      <c r="C225" s="83"/>
      <c r="D225" s="93"/>
      <c r="E225" s="85"/>
      <c r="F225" s="86"/>
      <c r="G225" s="87"/>
      <c r="H225" s="87"/>
      <c r="I225" s="412"/>
      <c r="J225" s="115"/>
      <c r="K225" s="112"/>
      <c r="L225" s="145"/>
      <c r="M225" s="145"/>
      <c r="N225" s="146"/>
      <c r="O225" s="147" t="str">
        <f>IF(NOT(ISBLANK($K225)),INDEX(Sessions!$B$3:$F$102,MATCH($K225,Sessions!$B$3:$B$102,0),5),"")</f>
        <v/>
      </c>
      <c r="P225" s="92"/>
      <c r="Q225" s="92"/>
      <c r="R225" s="147" t="str">
        <f t="shared" si="3"/>
        <v/>
      </c>
      <c r="S225" s="155"/>
      <c r="T225" s="223"/>
      <c r="W225" s="529"/>
      <c r="X225" s="90"/>
    </row>
    <row r="226" spans="1:24" ht="39.75" customHeight="1" x14ac:dyDescent="0.15">
      <c r="A226" s="102"/>
      <c r="B226" s="291"/>
      <c r="C226" s="83"/>
      <c r="D226" s="93"/>
      <c r="E226" s="85"/>
      <c r="F226" s="86"/>
      <c r="G226" s="87"/>
      <c r="H226" s="87"/>
      <c r="I226" s="412"/>
      <c r="J226" s="115"/>
      <c r="K226" s="112"/>
      <c r="L226" s="145"/>
      <c r="M226" s="145"/>
      <c r="N226" s="146"/>
      <c r="O226" s="147" t="str">
        <f>IF(NOT(ISBLANK($K226)),INDEX(Sessions!$B$3:$F$102,MATCH($K226,Sessions!$B$3:$B$102,0),5),"")</f>
        <v/>
      </c>
      <c r="P226" s="92"/>
      <c r="Q226" s="92"/>
      <c r="R226" s="147" t="str">
        <f t="shared" si="3"/>
        <v/>
      </c>
      <c r="S226" s="155"/>
      <c r="T226" s="223"/>
      <c r="W226" s="521"/>
      <c r="X226" s="90"/>
    </row>
    <row r="227" spans="1:24" ht="39.75" customHeight="1" x14ac:dyDescent="0.15">
      <c r="A227" s="102"/>
      <c r="B227" s="291"/>
      <c r="C227" s="83"/>
      <c r="D227" s="93"/>
      <c r="E227" s="85"/>
      <c r="F227" s="86"/>
      <c r="G227" s="87"/>
      <c r="H227" s="87"/>
      <c r="I227" s="412"/>
      <c r="J227" s="115"/>
      <c r="K227" s="112"/>
      <c r="L227" s="145"/>
      <c r="M227" s="145"/>
      <c r="N227" s="146"/>
      <c r="O227" s="147" t="str">
        <f>IF(NOT(ISBLANK($K227)),INDEX(Sessions!$B$3:$F$102,MATCH($K227,Sessions!$B$3:$B$102,0),5),"")</f>
        <v/>
      </c>
      <c r="P227" s="92"/>
      <c r="Q227" s="92"/>
      <c r="R227" s="147" t="str">
        <f t="shared" si="3"/>
        <v/>
      </c>
      <c r="S227" s="155"/>
      <c r="T227" s="223"/>
      <c r="W227" s="529"/>
      <c r="X227" s="90"/>
    </row>
    <row r="228" spans="1:24" ht="39.75" customHeight="1" x14ac:dyDescent="0.15">
      <c r="A228" s="102"/>
      <c r="B228" s="291"/>
      <c r="C228" s="94"/>
      <c r="D228" s="93"/>
      <c r="E228" s="95"/>
      <c r="F228" s="86"/>
      <c r="G228" s="87"/>
      <c r="H228" s="87"/>
      <c r="I228" s="412"/>
      <c r="J228" s="115"/>
      <c r="K228" s="111"/>
      <c r="L228" s="149"/>
      <c r="M228" s="145"/>
      <c r="N228" s="146"/>
      <c r="O228" s="147" t="str">
        <f>IF(NOT(ISBLANK($K228)),INDEX(Sessions!$B$3:$F$102,MATCH($K228,Sessions!$B$3:$B$102,0),5),"")</f>
        <v/>
      </c>
      <c r="P228" s="92"/>
      <c r="Q228" s="88"/>
      <c r="R228" s="147" t="str">
        <f t="shared" si="3"/>
        <v/>
      </c>
      <c r="S228" s="147"/>
      <c r="T228" s="223"/>
      <c r="W228" s="521"/>
      <c r="X228" s="90"/>
    </row>
    <row r="229" spans="1:24" ht="39.75" customHeight="1" x14ac:dyDescent="0.15">
      <c r="A229" s="102"/>
      <c r="B229" s="291"/>
      <c r="C229" s="83"/>
      <c r="D229" s="93"/>
      <c r="E229" s="85"/>
      <c r="F229" s="86"/>
      <c r="G229" s="87"/>
      <c r="H229" s="87"/>
      <c r="I229" s="412"/>
      <c r="J229" s="115"/>
      <c r="K229" s="112"/>
      <c r="L229" s="145"/>
      <c r="M229" s="145"/>
      <c r="N229" s="146"/>
      <c r="O229" s="147" t="str">
        <f>IF(NOT(ISBLANK($K229)),INDEX(Sessions!$B$3:$F$102,MATCH($K229,Sessions!$B$3:$B$102,0),5),"")</f>
        <v/>
      </c>
      <c r="P229" s="92"/>
      <c r="Q229" s="92"/>
      <c r="R229" s="147" t="str">
        <f t="shared" si="3"/>
        <v/>
      </c>
      <c r="S229" s="155"/>
      <c r="T229" s="223"/>
      <c r="W229" s="529"/>
      <c r="X229" s="90"/>
    </row>
    <row r="230" spans="1:24" ht="39.75" customHeight="1" x14ac:dyDescent="0.15">
      <c r="A230" s="102"/>
      <c r="B230" s="291"/>
      <c r="C230" s="83"/>
      <c r="D230" s="93"/>
      <c r="E230" s="85"/>
      <c r="F230" s="86"/>
      <c r="G230" s="87"/>
      <c r="H230" s="87"/>
      <c r="I230" s="412"/>
      <c r="J230" s="115"/>
      <c r="K230" s="112"/>
      <c r="L230" s="145"/>
      <c r="M230" s="145"/>
      <c r="N230" s="146"/>
      <c r="O230" s="147" t="str">
        <f>IF(NOT(ISBLANK($K230)),INDEX(Sessions!$B$3:$F$102,MATCH($K230,Sessions!$B$3:$B$102,0),5),"")</f>
        <v/>
      </c>
      <c r="P230" s="92"/>
      <c r="Q230" s="92"/>
      <c r="R230" s="147" t="str">
        <f t="shared" si="3"/>
        <v/>
      </c>
      <c r="S230" s="155"/>
      <c r="T230" s="223"/>
      <c r="W230" s="521"/>
      <c r="X230" s="90"/>
    </row>
    <row r="231" spans="1:24" ht="39.75" customHeight="1" x14ac:dyDescent="0.15">
      <c r="A231" s="102"/>
      <c r="B231" s="291"/>
      <c r="C231" s="83"/>
      <c r="D231" s="86"/>
      <c r="E231" s="85"/>
      <c r="F231" s="85"/>
      <c r="G231" s="87"/>
      <c r="H231" s="87"/>
      <c r="I231" s="412"/>
      <c r="J231" s="115"/>
      <c r="K231" s="112"/>
      <c r="L231" s="145"/>
      <c r="M231" s="145"/>
      <c r="N231" s="146"/>
      <c r="O231" s="147" t="str">
        <f>IF(NOT(ISBLANK($K231)),INDEX(Sessions!$B$3:$F$102,MATCH($K231,Sessions!$B$3:$B$102,0),5),"")</f>
        <v/>
      </c>
      <c r="P231" s="92"/>
      <c r="Q231" s="92"/>
      <c r="R231" s="147" t="str">
        <f t="shared" si="3"/>
        <v/>
      </c>
      <c r="S231" s="155"/>
      <c r="T231" s="223"/>
      <c r="W231" s="521"/>
      <c r="X231" s="90"/>
    </row>
    <row r="232" spans="1:24" ht="49.5" customHeight="1" x14ac:dyDescent="0.15">
      <c r="A232" s="102"/>
      <c r="B232" s="291"/>
      <c r="C232" s="83"/>
      <c r="D232" s="86"/>
      <c r="E232" s="85"/>
      <c r="F232" s="86"/>
      <c r="G232" s="87"/>
      <c r="H232" s="87"/>
      <c r="I232" s="412"/>
      <c r="J232" s="115"/>
      <c r="K232" s="112"/>
      <c r="L232" s="145"/>
      <c r="M232" s="145"/>
      <c r="N232" s="146"/>
      <c r="O232" s="147" t="str">
        <f>IF(NOT(ISBLANK($K232)),INDEX(Sessions!$B$3:$F$102,MATCH($K232,Sessions!$B$3:$B$102,0),5),"")</f>
        <v/>
      </c>
      <c r="P232" s="92"/>
      <c r="Q232" s="92"/>
      <c r="R232" s="147" t="str">
        <f t="shared" si="3"/>
        <v/>
      </c>
      <c r="S232" s="155"/>
      <c r="T232" s="223"/>
      <c r="W232" s="521"/>
      <c r="X232" s="90"/>
    </row>
    <row r="233" spans="1:24" ht="39.75" customHeight="1" x14ac:dyDescent="0.15">
      <c r="A233" s="102"/>
      <c r="B233" s="291"/>
      <c r="C233" s="83"/>
      <c r="D233" s="93"/>
      <c r="E233" s="85"/>
      <c r="F233" s="86"/>
      <c r="G233" s="87"/>
      <c r="H233" s="87"/>
      <c r="I233" s="412"/>
      <c r="J233" s="115"/>
      <c r="K233" s="112"/>
      <c r="L233" s="145"/>
      <c r="M233" s="145"/>
      <c r="N233" s="146"/>
      <c r="O233" s="147" t="str">
        <f>IF(NOT(ISBLANK($K233)),INDEX(Sessions!$B$3:$F$102,MATCH($K233,Sessions!$B$3:$B$102,0),5),"")</f>
        <v/>
      </c>
      <c r="P233" s="92"/>
      <c r="Q233" s="92"/>
      <c r="R233" s="147" t="str">
        <f t="shared" si="3"/>
        <v/>
      </c>
      <c r="S233" s="155"/>
      <c r="T233" s="223"/>
      <c r="W233" s="529"/>
      <c r="X233" s="90"/>
    </row>
    <row r="234" spans="1:24" ht="39.75" customHeight="1" x14ac:dyDescent="0.15">
      <c r="A234" s="102"/>
      <c r="B234" s="291"/>
      <c r="C234" s="94"/>
      <c r="D234" s="93"/>
      <c r="E234" s="95"/>
      <c r="F234" s="86"/>
      <c r="G234" s="87"/>
      <c r="H234" s="87"/>
      <c r="I234" s="412"/>
      <c r="J234" s="115"/>
      <c r="K234" s="111"/>
      <c r="L234" s="149"/>
      <c r="M234" s="145"/>
      <c r="N234" s="146"/>
      <c r="O234" s="147" t="str">
        <f>IF(NOT(ISBLANK($K234)),INDEX(Sessions!$B$3:$F$102,MATCH($K234,Sessions!$B$3:$B$102,0),5),"")</f>
        <v/>
      </c>
      <c r="P234" s="92"/>
      <c r="Q234" s="88"/>
      <c r="R234" s="147" t="str">
        <f t="shared" si="3"/>
        <v/>
      </c>
      <c r="S234" s="147"/>
      <c r="T234" s="223"/>
      <c r="W234" s="521"/>
      <c r="X234" s="90"/>
    </row>
    <row r="235" spans="1:24" ht="39.75" customHeight="1" x14ac:dyDescent="0.15">
      <c r="A235" s="102"/>
      <c r="B235" s="291"/>
      <c r="C235" s="83"/>
      <c r="D235" s="93"/>
      <c r="E235" s="85"/>
      <c r="F235" s="86"/>
      <c r="G235" s="87"/>
      <c r="H235" s="87"/>
      <c r="I235" s="412"/>
      <c r="J235" s="115"/>
      <c r="K235" s="112"/>
      <c r="L235" s="145"/>
      <c r="M235" s="145"/>
      <c r="N235" s="146"/>
      <c r="O235" s="147" t="str">
        <f>IF(NOT(ISBLANK($K235)),INDEX(Sessions!$B$3:$F$102,MATCH($K235,Sessions!$B$3:$B$102,0),5),"")</f>
        <v/>
      </c>
      <c r="P235" s="92"/>
      <c r="Q235" s="92"/>
      <c r="R235" s="147" t="str">
        <f t="shared" si="3"/>
        <v/>
      </c>
      <c r="S235" s="155"/>
      <c r="T235" s="223"/>
      <c r="W235" s="529"/>
      <c r="X235" s="90"/>
    </row>
    <row r="236" spans="1:24" ht="39.75" customHeight="1" x14ac:dyDescent="0.15">
      <c r="A236" s="102"/>
      <c r="B236" s="291"/>
      <c r="C236" s="103"/>
      <c r="D236" s="93"/>
      <c r="E236" s="85"/>
      <c r="F236" s="86"/>
      <c r="G236" s="87"/>
      <c r="H236" s="87"/>
      <c r="I236" s="412"/>
      <c r="J236" s="115"/>
      <c r="K236" s="112"/>
      <c r="L236" s="145"/>
      <c r="M236" s="145"/>
      <c r="N236" s="146"/>
      <c r="O236" s="147" t="str">
        <f>IF(NOT(ISBLANK($K236)),INDEX(Sessions!$B$3:$F$102,MATCH($K236,Sessions!$B$3:$B$102,0),5),"")</f>
        <v/>
      </c>
      <c r="P236" s="92"/>
      <c r="Q236" s="92"/>
      <c r="R236" s="147" t="str">
        <f t="shared" si="3"/>
        <v/>
      </c>
      <c r="S236" s="155"/>
      <c r="T236" s="223"/>
      <c r="W236" s="521"/>
      <c r="X236" s="90"/>
    </row>
    <row r="237" spans="1:24" ht="39.75" customHeight="1" x14ac:dyDescent="0.15">
      <c r="A237" s="102"/>
      <c r="B237" s="291"/>
      <c r="C237" s="103"/>
      <c r="D237" s="93"/>
      <c r="E237" s="85"/>
      <c r="F237" s="86"/>
      <c r="G237" s="87"/>
      <c r="H237" s="87"/>
      <c r="I237" s="412"/>
      <c r="J237" s="115"/>
      <c r="K237" s="112"/>
      <c r="L237" s="145"/>
      <c r="M237" s="145"/>
      <c r="N237" s="146"/>
      <c r="O237" s="147" t="str">
        <f>IF(NOT(ISBLANK($K237)),INDEX(Sessions!$B$3:$F$102,MATCH($K237,Sessions!$B$3:$B$102,0),5),"")</f>
        <v/>
      </c>
      <c r="P237" s="92"/>
      <c r="Q237" s="92"/>
      <c r="R237" s="147" t="str">
        <f t="shared" si="3"/>
        <v/>
      </c>
      <c r="S237" s="155"/>
      <c r="T237" s="223"/>
      <c r="W237" s="529"/>
      <c r="X237" s="90"/>
    </row>
    <row r="238" spans="1:24" ht="39.75" customHeight="1" x14ac:dyDescent="0.15">
      <c r="A238" s="102"/>
      <c r="B238" s="291"/>
      <c r="C238" s="103"/>
      <c r="D238" s="93"/>
      <c r="E238" s="85"/>
      <c r="F238" s="86"/>
      <c r="G238" s="87"/>
      <c r="H238" s="87"/>
      <c r="I238" s="412"/>
      <c r="J238" s="115"/>
      <c r="K238" s="112"/>
      <c r="L238" s="145"/>
      <c r="M238" s="145"/>
      <c r="N238" s="146"/>
      <c r="O238" s="147" t="str">
        <f>IF(NOT(ISBLANK($K238)),INDEX(Sessions!$B$3:$F$102,MATCH($K238,Sessions!$B$3:$B$102,0),5),"")</f>
        <v/>
      </c>
      <c r="P238" s="92"/>
      <c r="Q238" s="92"/>
      <c r="R238" s="147" t="str">
        <f t="shared" si="3"/>
        <v/>
      </c>
      <c r="S238" s="155"/>
      <c r="T238" s="223"/>
      <c r="W238" s="521"/>
      <c r="X238" s="90"/>
    </row>
    <row r="239" spans="1:24" ht="39.75" customHeight="1" x14ac:dyDescent="0.15">
      <c r="A239" s="102"/>
      <c r="B239" s="291"/>
      <c r="C239" s="103"/>
      <c r="D239" s="93"/>
      <c r="E239" s="85"/>
      <c r="F239" s="86"/>
      <c r="G239" s="87"/>
      <c r="H239" s="87"/>
      <c r="I239" s="412"/>
      <c r="J239" s="115"/>
      <c r="K239" s="112"/>
      <c r="L239" s="145"/>
      <c r="M239" s="145"/>
      <c r="N239" s="146"/>
      <c r="O239" s="147" t="str">
        <f>IF(NOT(ISBLANK($K239)),INDEX(Sessions!$B$3:$F$102,MATCH($K239,Sessions!$B$3:$B$102,0),5),"")</f>
        <v/>
      </c>
      <c r="P239" s="92"/>
      <c r="Q239" s="92"/>
      <c r="R239" s="147" t="str">
        <f t="shared" si="3"/>
        <v/>
      </c>
      <c r="S239" s="155"/>
      <c r="T239" s="223"/>
      <c r="W239" s="529"/>
      <c r="X239" s="90"/>
    </row>
    <row r="240" spans="1:24" ht="39.75" customHeight="1" x14ac:dyDescent="0.15">
      <c r="A240" s="102"/>
      <c r="B240" s="291"/>
      <c r="C240" s="102"/>
      <c r="D240" s="93"/>
      <c r="E240" s="95"/>
      <c r="F240" s="86"/>
      <c r="G240" s="87"/>
      <c r="H240" s="87"/>
      <c r="I240" s="412"/>
      <c r="J240" s="115"/>
      <c r="K240" s="111"/>
      <c r="L240" s="149"/>
      <c r="M240" s="145"/>
      <c r="N240" s="146"/>
      <c r="O240" s="147" t="str">
        <f>IF(NOT(ISBLANK($K240)),INDEX(Sessions!$B$3:$F$102,MATCH($K240,Sessions!$B$3:$B$102,0),5),"")</f>
        <v/>
      </c>
      <c r="P240" s="92"/>
      <c r="Q240" s="88"/>
      <c r="R240" s="147" t="str">
        <f t="shared" si="3"/>
        <v/>
      </c>
      <c r="S240" s="147"/>
      <c r="T240" s="223"/>
      <c r="W240" s="521"/>
      <c r="X240" s="90"/>
    </row>
    <row r="241" spans="1:24" ht="39.75" customHeight="1" x14ac:dyDescent="0.15">
      <c r="A241" s="99"/>
      <c r="B241" s="291"/>
      <c r="C241" s="103"/>
      <c r="D241" s="93"/>
      <c r="E241" s="85"/>
      <c r="F241" s="86"/>
      <c r="G241" s="87"/>
      <c r="H241" s="87"/>
      <c r="I241" s="412"/>
      <c r="J241" s="115"/>
      <c r="K241" s="112"/>
      <c r="L241" s="145"/>
      <c r="M241" s="145"/>
      <c r="N241" s="146"/>
      <c r="O241" s="147" t="str">
        <f>IF(NOT(ISBLANK($K241)),INDEX(Sessions!$B$3:$F$102,MATCH($K241,Sessions!$B$3:$B$102,0),5),"")</f>
        <v/>
      </c>
      <c r="P241" s="92"/>
      <c r="Q241" s="92"/>
      <c r="R241" s="147" t="str">
        <f t="shared" si="3"/>
        <v/>
      </c>
      <c r="S241" s="155"/>
      <c r="T241" s="223"/>
      <c r="W241" s="529"/>
      <c r="X241" s="90"/>
    </row>
    <row r="242" spans="1:24" ht="39.75" customHeight="1" x14ac:dyDescent="0.15">
      <c r="A242" s="102"/>
      <c r="B242" s="291"/>
      <c r="C242" s="102"/>
      <c r="D242" s="93"/>
      <c r="E242" s="95"/>
      <c r="F242" s="86"/>
      <c r="G242" s="87"/>
      <c r="H242" s="87"/>
      <c r="I242" s="412"/>
      <c r="J242" s="115"/>
      <c r="K242" s="111"/>
      <c r="L242" s="149"/>
      <c r="M242" s="145"/>
      <c r="N242" s="146"/>
      <c r="O242" s="147" t="str">
        <f>IF(NOT(ISBLANK($K242)),INDEX(Sessions!$B$3:$F$102,MATCH($K242,Sessions!$B$3:$B$102,0),5),"")</f>
        <v/>
      </c>
      <c r="P242" s="92"/>
      <c r="Q242" s="88"/>
      <c r="R242" s="147" t="str">
        <f t="shared" si="3"/>
        <v/>
      </c>
      <c r="S242" s="147"/>
      <c r="T242" s="223"/>
      <c r="W242" s="541"/>
      <c r="X242" s="90"/>
    </row>
    <row r="243" spans="1:24" ht="39.75" customHeight="1" x14ac:dyDescent="0.15">
      <c r="A243" s="102"/>
      <c r="B243" s="291"/>
      <c r="C243" s="103"/>
      <c r="D243" s="86"/>
      <c r="E243" s="85"/>
      <c r="F243" s="86"/>
      <c r="G243" s="87"/>
      <c r="H243" s="87"/>
      <c r="I243" s="412"/>
      <c r="J243" s="115"/>
      <c r="K243" s="112"/>
      <c r="L243" s="145"/>
      <c r="M243" s="145"/>
      <c r="N243" s="146"/>
      <c r="O243" s="147" t="str">
        <f>IF(NOT(ISBLANK($K243)),INDEX(Sessions!$B$3:$F$102,MATCH($K243,Sessions!$B$3:$B$102,0),5),"")</f>
        <v/>
      </c>
      <c r="P243" s="92"/>
      <c r="Q243" s="92"/>
      <c r="R243" s="147" t="str">
        <f t="shared" si="3"/>
        <v/>
      </c>
      <c r="S243" s="155"/>
      <c r="T243" s="223"/>
      <c r="W243" s="541"/>
      <c r="X243" s="90"/>
    </row>
    <row r="244" spans="1:24" ht="39.75" customHeight="1" x14ac:dyDescent="0.15">
      <c r="A244" s="102"/>
      <c r="B244" s="103"/>
      <c r="C244" s="103"/>
      <c r="D244" s="86"/>
      <c r="E244" s="85"/>
      <c r="F244" s="86"/>
      <c r="G244" s="87"/>
      <c r="H244" s="87"/>
      <c r="I244" s="412"/>
      <c r="J244" s="115"/>
      <c r="K244" s="112"/>
      <c r="L244" s="145"/>
      <c r="M244" s="145"/>
      <c r="N244" s="146"/>
      <c r="O244" s="147" t="str">
        <f>IF(NOT(ISBLANK($K244)),INDEX(Sessions!$B$3:$F$102,MATCH($K244,Sessions!$B$3:$B$102,0),5),"")</f>
        <v/>
      </c>
      <c r="P244" s="92"/>
      <c r="Q244" s="92"/>
      <c r="R244" s="147" t="str">
        <f t="shared" si="3"/>
        <v/>
      </c>
      <c r="S244" s="155"/>
      <c r="T244" s="223"/>
      <c r="W244" s="541"/>
      <c r="X244" s="90"/>
    </row>
    <row r="245" spans="1:24" ht="39.75" customHeight="1" x14ac:dyDescent="0.15">
      <c r="A245" s="102"/>
      <c r="B245" s="103"/>
      <c r="C245" s="103"/>
      <c r="D245" s="86"/>
      <c r="E245" s="85"/>
      <c r="F245" s="86"/>
      <c r="G245" s="87"/>
      <c r="H245" s="87"/>
      <c r="I245" s="412"/>
      <c r="J245" s="115"/>
      <c r="K245" s="112"/>
      <c r="L245" s="145" t="str">
        <f>IF(NOT(ISBLANK($K245)),INDEX(#REF!,MATCH($K245,#REF!,0),2),"")</f>
        <v/>
      </c>
      <c r="M245" s="145" t="str">
        <f>IF(NOT(ISBLANK($K245)),INDEX(#REF!,MATCH($K245,#REF!,0),3),"")</f>
        <v/>
      </c>
      <c r="N245" s="146" t="str">
        <f>IF(NOT(ISBLANK($K245)),INDEX(#REF!,MATCH($K245,#REF!,0),4),"")</f>
        <v/>
      </c>
      <c r="O245" s="147" t="str">
        <f>IF(NOT(ISBLANK($K245)),INDEX(Sessions!$B$3:$F$102,MATCH($K245,Sessions!$B$3:$B$102,0),5),"")</f>
        <v/>
      </c>
      <c r="P245" s="92"/>
      <c r="Q245" s="92"/>
      <c r="R245" s="147" t="str">
        <f t="shared" si="3"/>
        <v/>
      </c>
      <c r="S245" s="155"/>
      <c r="T245" s="223"/>
      <c r="W245" s="541"/>
      <c r="X245" s="90"/>
    </row>
    <row r="246" spans="1:24" ht="39.75" customHeight="1" x14ac:dyDescent="0.15">
      <c r="A246" s="102"/>
      <c r="B246" s="103"/>
      <c r="C246" s="103"/>
      <c r="D246" s="86"/>
      <c r="E246" s="85"/>
      <c r="F246" s="86"/>
      <c r="G246" s="87"/>
      <c r="H246" s="87"/>
      <c r="I246" s="412"/>
      <c r="J246" s="115"/>
      <c r="K246" s="112"/>
      <c r="L246" s="145" t="str">
        <f>IF(NOT(ISBLANK($K246)),INDEX(#REF!,MATCH($K246,#REF!,0),2),"")</f>
        <v/>
      </c>
      <c r="M246" s="145" t="str">
        <f>IF(NOT(ISBLANK($K246)),INDEX(#REF!,MATCH($K246,#REF!,0),3),"")</f>
        <v/>
      </c>
      <c r="N246" s="146" t="str">
        <f>IF(NOT(ISBLANK($K246)),INDEX(#REF!,MATCH($K246,#REF!,0),4),"")</f>
        <v/>
      </c>
      <c r="O246" s="147" t="str">
        <f>IF(NOT(ISBLANK($K246)),INDEX(Sessions!$B$3:$F$102,MATCH($K246,Sessions!$B$3:$B$102,0),5),"")</f>
        <v/>
      </c>
      <c r="P246" s="92"/>
      <c r="Q246" s="92"/>
      <c r="R246" s="147" t="str">
        <f t="shared" si="3"/>
        <v/>
      </c>
      <c r="S246" s="155"/>
      <c r="T246" s="223"/>
      <c r="W246" s="541"/>
      <c r="X246" s="90"/>
    </row>
    <row r="247" spans="1:24" ht="39.75" customHeight="1" x14ac:dyDescent="0.15">
      <c r="A247" s="102"/>
      <c r="B247" s="103"/>
      <c r="C247" s="103"/>
      <c r="D247" s="86"/>
      <c r="E247" s="85"/>
      <c r="F247" s="86"/>
      <c r="G247" s="87"/>
      <c r="H247" s="87"/>
      <c r="I247" s="412"/>
      <c r="J247" s="115"/>
      <c r="K247" s="112"/>
      <c r="L247" s="145" t="str">
        <f>IF(NOT(ISBLANK($K247)),INDEX(#REF!,MATCH($K247,#REF!,0),2),"")</f>
        <v/>
      </c>
      <c r="M247" s="145" t="str">
        <f>IF(NOT(ISBLANK($K247)),INDEX(#REF!,MATCH($K247,#REF!,0),3),"")</f>
        <v/>
      </c>
      <c r="N247" s="146" t="str">
        <f>IF(NOT(ISBLANK($K247)),INDEX(#REF!,MATCH($K247,#REF!,0),4),"")</f>
        <v/>
      </c>
      <c r="O247" s="147" t="str">
        <f>IF(NOT(ISBLANK($K247)),INDEX(Sessions!$B$3:$F$102,MATCH($K247,Sessions!$B$3:$B$102,0),5),"")</f>
        <v/>
      </c>
      <c r="P247" s="92"/>
      <c r="Q247" s="92"/>
      <c r="R247" s="147" t="str">
        <f t="shared" si="3"/>
        <v/>
      </c>
      <c r="S247" s="155"/>
      <c r="T247" s="223"/>
      <c r="W247" s="541"/>
      <c r="X247" s="90"/>
    </row>
    <row r="248" spans="1:24" ht="39.75" customHeight="1" x14ac:dyDescent="0.15">
      <c r="A248" s="102"/>
      <c r="B248" s="103"/>
      <c r="C248" s="103"/>
      <c r="D248" s="86"/>
      <c r="E248" s="85"/>
      <c r="F248" s="86"/>
      <c r="G248" s="87"/>
      <c r="H248" s="87"/>
      <c r="I248" s="412"/>
      <c r="J248" s="115"/>
      <c r="K248" s="112"/>
      <c r="L248" s="145" t="str">
        <f>IF(NOT(ISBLANK($K248)),INDEX(#REF!,MATCH($K248,#REF!,0),2),"")</f>
        <v/>
      </c>
      <c r="M248" s="145" t="str">
        <f>IF(NOT(ISBLANK($K248)),INDEX(#REF!,MATCH($K248,#REF!,0),3),"")</f>
        <v/>
      </c>
      <c r="N248" s="146" t="str">
        <f>IF(NOT(ISBLANK($K248)),INDEX(#REF!,MATCH($K248,#REF!,0),4),"")</f>
        <v/>
      </c>
      <c r="O248" s="147" t="str">
        <f>IF(NOT(ISBLANK($K248)),INDEX(Sessions!$B$3:$F$102,MATCH($K248,Sessions!$B$3:$B$102,0),5),"")</f>
        <v/>
      </c>
      <c r="P248" s="92"/>
      <c r="Q248" s="92"/>
      <c r="R248" s="147" t="str">
        <f t="shared" si="3"/>
        <v/>
      </c>
      <c r="S248" s="155"/>
      <c r="T248" s="223"/>
      <c r="W248" s="541"/>
      <c r="X248" s="90"/>
    </row>
    <row r="249" spans="1:24" ht="39.75" customHeight="1" x14ac:dyDescent="0.15">
      <c r="A249" s="102"/>
      <c r="B249" s="103"/>
      <c r="C249" s="103"/>
      <c r="D249" s="86"/>
      <c r="E249" s="85"/>
      <c r="F249" s="86"/>
      <c r="G249" s="87"/>
      <c r="H249" s="87"/>
      <c r="I249" s="412"/>
      <c r="J249" s="115"/>
      <c r="K249" s="112"/>
      <c r="L249" s="145" t="str">
        <f>IF(NOT(ISBLANK($K249)),INDEX(#REF!,MATCH($K249,#REF!,0),2),"")</f>
        <v/>
      </c>
      <c r="M249" s="145" t="str">
        <f>IF(NOT(ISBLANK($K249)),INDEX(#REF!,MATCH($K249,#REF!,0),3),"")</f>
        <v/>
      </c>
      <c r="N249" s="146" t="str">
        <f>IF(NOT(ISBLANK($K249)),INDEX(#REF!,MATCH($K249,#REF!,0),4),"")</f>
        <v/>
      </c>
      <c r="O249" s="147" t="str">
        <f>IF(NOT(ISBLANK($K249)),INDEX(Sessions!$B$3:$F$102,MATCH($K249,Sessions!$B$3:$B$102,0),5),"")</f>
        <v/>
      </c>
      <c r="P249" s="92"/>
      <c r="Q249" s="92"/>
      <c r="R249" s="147" t="str">
        <f t="shared" si="3"/>
        <v/>
      </c>
      <c r="S249" s="155"/>
      <c r="T249" s="223"/>
      <c r="W249" s="541"/>
      <c r="X249" s="90"/>
    </row>
    <row r="250" spans="1:24" ht="39.75" customHeight="1" x14ac:dyDescent="0.15">
      <c r="A250" s="102"/>
      <c r="B250" s="103"/>
      <c r="C250" s="103"/>
      <c r="D250" s="86"/>
      <c r="E250" s="85"/>
      <c r="F250" s="86"/>
      <c r="G250" s="87"/>
      <c r="H250" s="87"/>
      <c r="I250" s="412"/>
      <c r="J250" s="115"/>
      <c r="K250" s="112"/>
      <c r="L250" s="145" t="str">
        <f>IF(NOT(ISBLANK($K250)),INDEX(#REF!,MATCH($K250,#REF!,0),2),"")</f>
        <v/>
      </c>
      <c r="M250" s="145" t="str">
        <f>IF(NOT(ISBLANK($K250)),INDEX(#REF!,MATCH($K250,#REF!,0),3),"")</f>
        <v/>
      </c>
      <c r="N250" s="146" t="str">
        <f>IF(NOT(ISBLANK($K250)),INDEX(#REF!,MATCH($K250,#REF!,0),4),"")</f>
        <v/>
      </c>
      <c r="O250" s="147" t="str">
        <f>IF(NOT(ISBLANK($K250)),INDEX(Sessions!$B$3:$F$102,MATCH($K250,Sessions!$B$3:$B$102,0),5),"")</f>
        <v/>
      </c>
      <c r="P250" s="92"/>
      <c r="Q250" s="92"/>
      <c r="R250" s="147" t="str">
        <f t="shared" si="3"/>
        <v/>
      </c>
      <c r="S250" s="155"/>
      <c r="T250" s="223"/>
      <c r="W250" s="541"/>
      <c r="X250" s="90"/>
    </row>
    <row r="251" spans="1:24" ht="39.75" customHeight="1" x14ac:dyDescent="0.15">
      <c r="A251" s="102"/>
      <c r="B251" s="103"/>
      <c r="C251" s="103"/>
      <c r="D251" s="86"/>
      <c r="E251" s="85"/>
      <c r="F251" s="86"/>
      <c r="G251" s="87"/>
      <c r="H251" s="87"/>
      <c r="I251" s="412"/>
      <c r="J251" s="115"/>
      <c r="K251" s="112"/>
      <c r="L251" s="145" t="str">
        <f>IF(NOT(ISBLANK($K251)),INDEX(#REF!,MATCH($K251,#REF!,0),2),"")</f>
        <v/>
      </c>
      <c r="M251" s="145" t="str">
        <f>IF(NOT(ISBLANK($K251)),INDEX(#REF!,MATCH($K251,#REF!,0),3),"")</f>
        <v/>
      </c>
      <c r="N251" s="146" t="str">
        <f>IF(NOT(ISBLANK($K251)),INDEX(#REF!,MATCH($K251,#REF!,0),4),"")</f>
        <v/>
      </c>
      <c r="O251" s="147" t="str">
        <f>IF(NOT(ISBLANK($K251)),INDEX(Sessions!$B$3:$F$102,MATCH($K251,Sessions!$B$3:$B$102,0),5),"")</f>
        <v/>
      </c>
      <c r="P251" s="92"/>
      <c r="Q251" s="92"/>
      <c r="R251" s="147" t="str">
        <f t="shared" si="3"/>
        <v/>
      </c>
      <c r="S251" s="155"/>
      <c r="T251" s="223"/>
      <c r="W251" s="541"/>
      <c r="X251" s="90"/>
    </row>
    <row r="252" spans="1:24" ht="39.75" customHeight="1" x14ac:dyDescent="0.15">
      <c r="A252" s="102"/>
      <c r="B252" s="103"/>
      <c r="C252" s="103"/>
      <c r="D252" s="86"/>
      <c r="E252" s="85"/>
      <c r="F252" s="86"/>
      <c r="G252" s="87"/>
      <c r="H252" s="87"/>
      <c r="I252" s="412"/>
      <c r="J252" s="115"/>
      <c r="K252" s="112"/>
      <c r="L252" s="145" t="str">
        <f>IF(NOT(ISBLANK($K252)),INDEX(#REF!,MATCH($K252,#REF!,0),2),"")</f>
        <v/>
      </c>
      <c r="M252" s="145" t="str">
        <f>IF(NOT(ISBLANK($K252)),INDEX(#REF!,MATCH($K252,#REF!,0),3),"")</f>
        <v/>
      </c>
      <c r="N252" s="146" t="str">
        <f>IF(NOT(ISBLANK($K252)),INDEX(#REF!,MATCH($K252,#REF!,0),4),"")</f>
        <v/>
      </c>
      <c r="O252" s="147" t="str">
        <f>IF(NOT(ISBLANK($K252)),INDEX(Sessions!$B$3:$F$102,MATCH($K252,Sessions!$B$3:$B$102,0),5),"")</f>
        <v/>
      </c>
      <c r="P252" s="92"/>
      <c r="Q252" s="92"/>
      <c r="R252" s="147" t="str">
        <f t="shared" si="3"/>
        <v/>
      </c>
      <c r="S252" s="155"/>
      <c r="T252" s="223"/>
      <c r="W252" s="541"/>
      <c r="X252" s="90"/>
    </row>
    <row r="253" spans="1:24" ht="39.75" customHeight="1" x14ac:dyDescent="0.15">
      <c r="A253" s="102"/>
      <c r="B253" s="103"/>
      <c r="C253" s="103"/>
      <c r="D253" s="86"/>
      <c r="E253" s="85"/>
      <c r="F253" s="86"/>
      <c r="G253" s="87"/>
      <c r="H253" s="87"/>
      <c r="I253" s="412"/>
      <c r="J253" s="115"/>
      <c r="K253" s="112"/>
      <c r="L253" s="145" t="str">
        <f>IF(NOT(ISBLANK($K253)),INDEX(#REF!,MATCH($K253,#REF!,0),2),"")</f>
        <v/>
      </c>
      <c r="M253" s="145" t="str">
        <f>IF(NOT(ISBLANK($K253)),INDEX(#REF!,MATCH($K253,#REF!,0),3),"")</f>
        <v/>
      </c>
      <c r="N253" s="146" t="str">
        <f>IF(NOT(ISBLANK($K253)),INDEX(#REF!,MATCH($K253,#REF!,0),4),"")</f>
        <v/>
      </c>
      <c r="O253" s="147" t="str">
        <f>IF(NOT(ISBLANK($K253)),INDEX(Sessions!$B$3:$F$102,MATCH($K253,Sessions!$B$3:$B$102,0),5),"")</f>
        <v/>
      </c>
      <c r="P253" s="92"/>
      <c r="Q253" s="92"/>
      <c r="R253" s="147" t="str">
        <f t="shared" si="3"/>
        <v/>
      </c>
      <c r="S253" s="155"/>
      <c r="T253" s="223"/>
      <c r="W253" s="541"/>
      <c r="X253" s="90"/>
    </row>
    <row r="254" spans="1:24" ht="39.75" customHeight="1" x14ac:dyDescent="0.15">
      <c r="A254" s="102"/>
      <c r="B254" s="103"/>
      <c r="C254" s="103"/>
      <c r="D254" s="86"/>
      <c r="E254" s="85"/>
      <c r="F254" s="86"/>
      <c r="G254" s="87"/>
      <c r="H254" s="87"/>
      <c r="I254" s="412"/>
      <c r="J254" s="115"/>
      <c r="K254" s="112"/>
      <c r="L254" s="145" t="str">
        <f>IF(NOT(ISBLANK($K254)),INDEX(#REF!,MATCH($K254,#REF!,0),2),"")</f>
        <v/>
      </c>
      <c r="M254" s="145" t="str">
        <f>IF(NOT(ISBLANK($K254)),INDEX(#REF!,MATCH($K254,#REF!,0),3),"")</f>
        <v/>
      </c>
      <c r="N254" s="146" t="str">
        <f>IF(NOT(ISBLANK($K254)),INDEX(#REF!,MATCH($K254,#REF!,0),4),"")</f>
        <v/>
      </c>
      <c r="O254" s="147" t="str">
        <f>IF(NOT(ISBLANK($K254)),INDEX(Sessions!$B$3:$F$102,MATCH($K254,Sessions!$B$3:$B$102,0),5),"")</f>
        <v/>
      </c>
      <c r="P254" s="92"/>
      <c r="Q254" s="92"/>
      <c r="R254" s="147" t="str">
        <f t="shared" si="3"/>
        <v/>
      </c>
      <c r="S254" s="155"/>
      <c r="T254" s="223"/>
      <c r="W254" s="541"/>
      <c r="X254" s="90"/>
    </row>
    <row r="255" spans="1:24" ht="39.75" customHeight="1" x14ac:dyDescent="0.15">
      <c r="A255" s="102"/>
      <c r="B255" s="103"/>
      <c r="C255" s="103"/>
      <c r="D255" s="86"/>
      <c r="E255" s="85"/>
      <c r="F255" s="86"/>
      <c r="G255" s="87"/>
      <c r="H255" s="87"/>
      <c r="I255" s="412"/>
      <c r="J255" s="115"/>
      <c r="K255" s="112"/>
      <c r="L255" s="145" t="str">
        <f>IF(NOT(ISBLANK($K255)),INDEX(#REF!,MATCH($K255,#REF!,0),2),"")</f>
        <v/>
      </c>
      <c r="M255" s="145" t="str">
        <f>IF(NOT(ISBLANK($K255)),INDEX(#REF!,MATCH($K255,#REF!,0),3),"")</f>
        <v/>
      </c>
      <c r="N255" s="146" t="str">
        <f>IF(NOT(ISBLANK($K255)),INDEX(#REF!,MATCH($K255,#REF!,0),4),"")</f>
        <v/>
      </c>
      <c r="O255" s="147" t="str">
        <f>IF(NOT(ISBLANK($K255)),INDEX(Sessions!$B$3:$F$102,MATCH($K255,Sessions!$B$3:$B$102,0),5),"")</f>
        <v/>
      </c>
      <c r="P255" s="92"/>
      <c r="Q255" s="92"/>
      <c r="R255" s="147" t="str">
        <f t="shared" si="3"/>
        <v/>
      </c>
      <c r="S255" s="155"/>
      <c r="T255" s="223"/>
      <c r="W255" s="541"/>
      <c r="X255" s="90"/>
    </row>
    <row r="256" spans="1:24" ht="39.75" customHeight="1" x14ac:dyDescent="0.15">
      <c r="A256" s="102"/>
      <c r="B256" s="103"/>
      <c r="C256" s="103"/>
      <c r="D256" s="86"/>
      <c r="E256" s="85"/>
      <c r="F256" s="86"/>
      <c r="G256" s="87"/>
      <c r="H256" s="87"/>
      <c r="I256" s="412"/>
      <c r="J256" s="115"/>
      <c r="K256" s="112"/>
      <c r="L256" s="145" t="str">
        <f>IF(NOT(ISBLANK($K256)),INDEX(#REF!,MATCH($K256,#REF!,0),2),"")</f>
        <v/>
      </c>
      <c r="M256" s="145" t="str">
        <f>IF(NOT(ISBLANK($K256)),INDEX(#REF!,MATCH($K256,#REF!,0),3),"")</f>
        <v/>
      </c>
      <c r="N256" s="146" t="str">
        <f>IF(NOT(ISBLANK($K256)),INDEX(#REF!,MATCH($K256,#REF!,0),4),"")</f>
        <v/>
      </c>
      <c r="O256" s="147" t="str">
        <f>IF(NOT(ISBLANK($K256)),INDEX(Sessions!$B$3:$F$102,MATCH($K256,Sessions!$B$3:$B$102,0),5),"")</f>
        <v/>
      </c>
      <c r="P256" s="92"/>
      <c r="Q256" s="92"/>
      <c r="R256" s="147" t="str">
        <f t="shared" si="3"/>
        <v/>
      </c>
      <c r="S256" s="155"/>
      <c r="T256" s="223"/>
      <c r="W256" s="541"/>
      <c r="X256" s="90"/>
    </row>
    <row r="257" spans="1:24" ht="39.75" customHeight="1" x14ac:dyDescent="0.15">
      <c r="A257" s="102"/>
      <c r="B257" s="103"/>
      <c r="C257" s="103"/>
      <c r="D257" s="86"/>
      <c r="E257" s="85"/>
      <c r="F257" s="86"/>
      <c r="G257" s="87"/>
      <c r="H257" s="87"/>
      <c r="I257" s="412"/>
      <c r="J257" s="115"/>
      <c r="K257" s="112"/>
      <c r="L257" s="145" t="str">
        <f>IF(NOT(ISBLANK($K257)),INDEX(#REF!,MATCH($K257,#REF!,0),2),"")</f>
        <v/>
      </c>
      <c r="M257" s="145" t="str">
        <f>IF(NOT(ISBLANK($K257)),INDEX(#REF!,MATCH($K257,#REF!,0),3),"")</f>
        <v/>
      </c>
      <c r="N257" s="146" t="str">
        <f>IF(NOT(ISBLANK($K257)),INDEX(#REF!,MATCH($K257,#REF!,0),4),"")</f>
        <v/>
      </c>
      <c r="O257" s="147" t="str">
        <f>IF(NOT(ISBLANK($K257)),INDEX(Sessions!$B$3:$F$102,MATCH($K257,Sessions!$B$3:$B$102,0),5),"")</f>
        <v/>
      </c>
      <c r="P257" s="92"/>
      <c r="Q257" s="92"/>
      <c r="R257" s="147" t="str">
        <f t="shared" si="3"/>
        <v/>
      </c>
      <c r="S257" s="155"/>
      <c r="T257" s="223"/>
      <c r="W257" s="541"/>
      <c r="X257" s="90"/>
    </row>
    <row r="258" spans="1:24" ht="39.75" customHeight="1" x14ac:dyDescent="0.15">
      <c r="A258" s="102"/>
      <c r="B258" s="103"/>
      <c r="C258" s="103"/>
      <c r="D258" s="86"/>
      <c r="E258" s="85"/>
      <c r="F258" s="86"/>
      <c r="G258" s="87"/>
      <c r="H258" s="87"/>
      <c r="I258" s="412"/>
      <c r="J258" s="115"/>
      <c r="K258" s="112"/>
      <c r="L258" s="145" t="str">
        <f>IF(NOT(ISBLANK($K258)),INDEX(#REF!,MATCH($K258,#REF!,0),2),"")</f>
        <v/>
      </c>
      <c r="M258" s="145" t="str">
        <f>IF(NOT(ISBLANK($K258)),INDEX(#REF!,MATCH($K258,#REF!,0),3),"")</f>
        <v/>
      </c>
      <c r="N258" s="146" t="str">
        <f>IF(NOT(ISBLANK($K258)),INDEX(#REF!,MATCH($K258,#REF!,0),4),"")</f>
        <v/>
      </c>
      <c r="O258" s="147" t="str">
        <f>IF(NOT(ISBLANK($K258)),INDEX(Sessions!$B$3:$F$102,MATCH($K258,Sessions!$B$3:$B$102,0),5),"")</f>
        <v/>
      </c>
      <c r="P258" s="92"/>
      <c r="Q258" s="92"/>
      <c r="R258" s="147" t="str">
        <f t="shared" si="3"/>
        <v/>
      </c>
      <c r="S258" s="155"/>
      <c r="T258" s="223"/>
      <c r="W258" s="541"/>
      <c r="X258" s="90"/>
    </row>
    <row r="259" spans="1:24" ht="39.75" customHeight="1" x14ac:dyDescent="0.15">
      <c r="A259" s="102"/>
      <c r="B259" s="103"/>
      <c r="C259" s="103"/>
      <c r="D259" s="86"/>
      <c r="E259" s="85"/>
      <c r="F259" s="86"/>
      <c r="G259" s="87"/>
      <c r="H259" s="87"/>
      <c r="I259" s="412"/>
      <c r="J259" s="115"/>
      <c r="K259" s="112"/>
      <c r="L259" s="145" t="str">
        <f>IF(NOT(ISBLANK($K259)),INDEX(#REF!,MATCH($K259,#REF!,0),2),"")</f>
        <v/>
      </c>
      <c r="M259" s="145" t="str">
        <f>IF(NOT(ISBLANK($K259)),INDEX(#REF!,MATCH($K259,#REF!,0),3),"")</f>
        <v/>
      </c>
      <c r="N259" s="146" t="str">
        <f>IF(NOT(ISBLANK($K259)),INDEX(#REF!,MATCH($K259,#REF!,0),4),"")</f>
        <v/>
      </c>
      <c r="O259" s="147" t="str">
        <f>IF(NOT(ISBLANK($K259)),INDEX(Sessions!$B$3:$F$102,MATCH($K259,Sessions!$B$3:$B$102,0),5),"")</f>
        <v/>
      </c>
      <c r="P259" s="92"/>
      <c r="Q259" s="92"/>
      <c r="R259" s="147" t="str">
        <f t="shared" si="3"/>
        <v/>
      </c>
      <c r="S259" s="155"/>
      <c r="T259" s="223"/>
      <c r="W259" s="541"/>
      <c r="X259" s="90"/>
    </row>
    <row r="260" spans="1:24" ht="39.75" customHeight="1" x14ac:dyDescent="0.15">
      <c r="A260" s="102"/>
      <c r="B260" s="103"/>
      <c r="C260" s="103"/>
      <c r="D260" s="86"/>
      <c r="E260" s="85"/>
      <c r="F260" s="86"/>
      <c r="G260" s="87"/>
      <c r="H260" s="87"/>
      <c r="I260" s="412"/>
      <c r="J260" s="115"/>
      <c r="K260" s="112"/>
      <c r="L260" s="145" t="str">
        <f>IF(NOT(ISBLANK($K260)),INDEX(#REF!,MATCH($K260,#REF!,0),2),"")</f>
        <v/>
      </c>
      <c r="M260" s="145" t="str">
        <f>IF(NOT(ISBLANK($K260)),INDEX(#REF!,MATCH($K260,#REF!,0),3),"")</f>
        <v/>
      </c>
      <c r="N260" s="146" t="str">
        <f>IF(NOT(ISBLANK($K260)),INDEX(#REF!,MATCH($K260,#REF!,0),4),"")</f>
        <v/>
      </c>
      <c r="O260" s="147" t="str">
        <f>IF(NOT(ISBLANK($K260)),INDEX(Sessions!$B$3:$F$102,MATCH($K260,Sessions!$B$3:$B$102,0),5),"")</f>
        <v/>
      </c>
      <c r="P260" s="92"/>
      <c r="Q260" s="92"/>
      <c r="R260" s="147" t="str">
        <f t="shared" ref="R260:R270" si="4">IF(ISBLANK($P260), "", IFERROR($Q260-$P260, ""))</f>
        <v/>
      </c>
      <c r="S260" s="155"/>
      <c r="T260" s="223"/>
      <c r="W260" s="541"/>
      <c r="X260" s="90"/>
    </row>
    <row r="261" spans="1:24" ht="39.75" customHeight="1" x14ac:dyDescent="0.15">
      <c r="A261" s="102"/>
      <c r="B261" s="103"/>
      <c r="C261" s="103"/>
      <c r="D261" s="86"/>
      <c r="E261" s="85"/>
      <c r="F261" s="86"/>
      <c r="G261" s="87"/>
      <c r="H261" s="87"/>
      <c r="I261" s="412"/>
      <c r="J261" s="115"/>
      <c r="K261" s="112"/>
      <c r="L261" s="145" t="str">
        <f>IF(NOT(ISBLANK($K261)),INDEX(#REF!,MATCH($K261,#REF!,0),2),"")</f>
        <v/>
      </c>
      <c r="M261" s="145" t="str">
        <f>IF(NOT(ISBLANK($K261)),INDEX(#REF!,MATCH($K261,#REF!,0),3),"")</f>
        <v/>
      </c>
      <c r="N261" s="146" t="str">
        <f>IF(NOT(ISBLANK($K261)),INDEX(#REF!,MATCH($K261,#REF!,0),4),"")</f>
        <v/>
      </c>
      <c r="O261" s="147" t="str">
        <f>IF(NOT(ISBLANK($K261)),INDEX(Sessions!$B$3:$F$102,MATCH($K261,Sessions!$B$3:$B$102,0),5),"")</f>
        <v/>
      </c>
      <c r="P261" s="92"/>
      <c r="Q261" s="92"/>
      <c r="R261" s="147" t="str">
        <f t="shared" si="4"/>
        <v/>
      </c>
      <c r="S261" s="155"/>
      <c r="T261" s="223"/>
      <c r="W261" s="541"/>
      <c r="X261" s="90"/>
    </row>
    <row r="262" spans="1:24" ht="39.75" customHeight="1" x14ac:dyDescent="0.15">
      <c r="A262" s="102"/>
      <c r="B262" s="103"/>
      <c r="C262" s="103"/>
      <c r="D262" s="86"/>
      <c r="E262" s="85"/>
      <c r="F262" s="86"/>
      <c r="G262" s="87"/>
      <c r="H262" s="87"/>
      <c r="I262" s="412"/>
      <c r="J262" s="115"/>
      <c r="K262" s="112"/>
      <c r="L262" s="145" t="str">
        <f>IF(NOT(ISBLANK($K262)),INDEX(#REF!,MATCH($K262,#REF!,0),2),"")</f>
        <v/>
      </c>
      <c r="M262" s="145" t="str">
        <f>IF(NOT(ISBLANK($K262)),INDEX(#REF!,MATCH($K262,#REF!,0),3),"")</f>
        <v/>
      </c>
      <c r="N262" s="146" t="str">
        <f>IF(NOT(ISBLANK($K262)),INDEX(#REF!,MATCH($K262,#REF!,0),4),"")</f>
        <v/>
      </c>
      <c r="O262" s="147" t="str">
        <f>IF(NOT(ISBLANK($K262)),INDEX(Sessions!$B$3:$F$102,MATCH($K262,Sessions!$B$3:$B$102,0),5),"")</f>
        <v/>
      </c>
      <c r="P262" s="92"/>
      <c r="Q262" s="92"/>
      <c r="R262" s="147" t="str">
        <f t="shared" si="4"/>
        <v/>
      </c>
      <c r="S262" s="155"/>
      <c r="T262" s="223"/>
      <c r="W262" s="541"/>
      <c r="X262" s="90"/>
    </row>
    <row r="263" spans="1:24" ht="39.75" customHeight="1" x14ac:dyDescent="0.15">
      <c r="A263" s="102"/>
      <c r="B263" s="103"/>
      <c r="C263" s="103"/>
      <c r="D263" s="86"/>
      <c r="E263" s="85"/>
      <c r="F263" s="86"/>
      <c r="G263" s="87"/>
      <c r="H263" s="87"/>
      <c r="I263" s="412"/>
      <c r="J263" s="115"/>
      <c r="K263" s="112"/>
      <c r="L263" s="145" t="str">
        <f>IF(NOT(ISBLANK($K263)),INDEX(#REF!,MATCH($K263,#REF!,0),2),"")</f>
        <v/>
      </c>
      <c r="M263" s="145" t="str">
        <f>IF(NOT(ISBLANK($K263)),INDEX(#REF!,MATCH($K263,#REF!,0),3),"")</f>
        <v/>
      </c>
      <c r="N263" s="146" t="str">
        <f>IF(NOT(ISBLANK($K263)),INDEX(#REF!,MATCH($K263,#REF!,0),4),"")</f>
        <v/>
      </c>
      <c r="O263" s="147" t="str">
        <f>IF(NOT(ISBLANK($K263)),INDEX(Sessions!$B$3:$F$102,MATCH($K263,Sessions!$B$3:$B$102,0),5),"")</f>
        <v/>
      </c>
      <c r="P263" s="92"/>
      <c r="Q263" s="92"/>
      <c r="R263" s="147" t="str">
        <f t="shared" si="4"/>
        <v/>
      </c>
      <c r="S263" s="155"/>
      <c r="T263" s="223"/>
      <c r="W263" s="541"/>
      <c r="X263" s="90"/>
    </row>
    <row r="264" spans="1:24" ht="39.75" customHeight="1" x14ac:dyDescent="0.15">
      <c r="A264" s="102"/>
      <c r="B264" s="103"/>
      <c r="C264" s="103"/>
      <c r="D264" s="86"/>
      <c r="E264" s="85"/>
      <c r="F264" s="86"/>
      <c r="G264" s="87"/>
      <c r="H264" s="87"/>
      <c r="I264" s="412"/>
      <c r="J264" s="115"/>
      <c r="K264" s="112"/>
      <c r="L264" s="145" t="str">
        <f>IF(NOT(ISBLANK($K264)),INDEX(#REF!,MATCH($K264,#REF!,0),2),"")</f>
        <v/>
      </c>
      <c r="M264" s="145" t="str">
        <f>IF(NOT(ISBLANK($K264)),INDEX(#REF!,MATCH($K264,#REF!,0),3),"")</f>
        <v/>
      </c>
      <c r="N264" s="146" t="str">
        <f>IF(NOT(ISBLANK($K264)),INDEX(#REF!,MATCH($K264,#REF!,0),4),"")</f>
        <v/>
      </c>
      <c r="O264" s="147" t="str">
        <f>IF(NOT(ISBLANK($K264)),INDEX(Sessions!$B$3:$F$102,MATCH($K264,Sessions!$B$3:$B$102,0),5),"")</f>
        <v/>
      </c>
      <c r="P264" s="92"/>
      <c r="Q264" s="92"/>
      <c r="R264" s="147" t="str">
        <f t="shared" si="4"/>
        <v/>
      </c>
      <c r="S264" s="155"/>
      <c r="T264" s="223"/>
      <c r="W264" s="541"/>
      <c r="X264" s="90"/>
    </row>
    <row r="265" spans="1:24" ht="39.75" customHeight="1" x14ac:dyDescent="0.15">
      <c r="A265" s="102"/>
      <c r="B265" s="103"/>
      <c r="C265" s="103"/>
      <c r="D265" s="86"/>
      <c r="E265" s="85"/>
      <c r="F265" s="86"/>
      <c r="G265" s="87"/>
      <c r="H265" s="87"/>
      <c r="I265" s="412"/>
      <c r="J265" s="115"/>
      <c r="K265" s="112"/>
      <c r="L265" s="145" t="str">
        <f>IF(NOT(ISBLANK($K265)),INDEX(#REF!,MATCH($K265,#REF!,0),2),"")</f>
        <v/>
      </c>
      <c r="M265" s="145" t="str">
        <f>IF(NOT(ISBLANK($K265)),INDEX(#REF!,MATCH($K265,#REF!,0),3),"")</f>
        <v/>
      </c>
      <c r="N265" s="146" t="str">
        <f>IF(NOT(ISBLANK($K265)),INDEX(#REF!,MATCH($K265,#REF!,0),4),"")</f>
        <v/>
      </c>
      <c r="O265" s="147" t="str">
        <f>IF(NOT(ISBLANK($K265)),INDEX(Sessions!$B$3:$F$102,MATCH($K265,Sessions!$B$3:$B$102,0),5),"")</f>
        <v/>
      </c>
      <c r="P265" s="92"/>
      <c r="Q265" s="92"/>
      <c r="R265" s="147" t="str">
        <f t="shared" si="4"/>
        <v/>
      </c>
      <c r="S265" s="155"/>
      <c r="T265" s="223"/>
      <c r="W265" s="541"/>
      <c r="X265" s="90"/>
    </row>
    <row r="266" spans="1:24" ht="39.75" customHeight="1" x14ac:dyDescent="0.15">
      <c r="A266" s="102"/>
      <c r="B266" s="103"/>
      <c r="C266" s="103"/>
      <c r="D266" s="86"/>
      <c r="E266" s="85"/>
      <c r="F266" s="86"/>
      <c r="G266" s="87"/>
      <c r="H266" s="87"/>
      <c r="I266" s="412"/>
      <c r="J266" s="115"/>
      <c r="K266" s="112"/>
      <c r="L266" s="145" t="str">
        <f>IF(NOT(ISBLANK($K266)),INDEX(#REF!,MATCH($K266,#REF!,0),2),"")</f>
        <v/>
      </c>
      <c r="M266" s="145" t="str">
        <f>IF(NOT(ISBLANK($K266)),INDEX(#REF!,MATCH($K266,#REF!,0),3),"")</f>
        <v/>
      </c>
      <c r="N266" s="146" t="str">
        <f>IF(NOT(ISBLANK($K266)),INDEX(#REF!,MATCH($K266,#REF!,0),4),"")</f>
        <v/>
      </c>
      <c r="O266" s="147" t="str">
        <f>IF(NOT(ISBLANK($K266)),INDEX(Sessions!$B$3:$F$102,MATCH($K266,Sessions!$B$3:$B$102,0),5),"")</f>
        <v/>
      </c>
      <c r="P266" s="92"/>
      <c r="Q266" s="92"/>
      <c r="R266" s="147" t="str">
        <f t="shared" si="4"/>
        <v/>
      </c>
      <c r="S266" s="155"/>
      <c r="T266" s="223"/>
      <c r="W266" s="541"/>
      <c r="X266" s="90"/>
    </row>
    <row r="267" spans="1:24" ht="39.75" customHeight="1" x14ac:dyDescent="0.15">
      <c r="A267" s="102"/>
      <c r="B267" s="103"/>
      <c r="C267" s="103"/>
      <c r="D267" s="86"/>
      <c r="E267" s="85"/>
      <c r="F267" s="86"/>
      <c r="G267" s="87"/>
      <c r="H267" s="87"/>
      <c r="I267" s="412"/>
      <c r="J267" s="115"/>
      <c r="K267" s="112"/>
      <c r="L267" s="145" t="str">
        <f>IF(NOT(ISBLANK($K267)),INDEX(#REF!,MATCH($K267,#REF!,0),2),"")</f>
        <v/>
      </c>
      <c r="M267" s="145" t="str">
        <f>IF(NOT(ISBLANK($K267)),INDEX(#REF!,MATCH($K267,#REF!,0),3),"")</f>
        <v/>
      </c>
      <c r="N267" s="146" t="str">
        <f>IF(NOT(ISBLANK($K267)),INDEX(#REF!,MATCH($K267,#REF!,0),4),"")</f>
        <v/>
      </c>
      <c r="O267" s="147" t="str">
        <f>IF(NOT(ISBLANK($K267)),INDEX(Sessions!$B$3:$F$102,MATCH($K267,Sessions!$B$3:$B$102,0),5),"")</f>
        <v/>
      </c>
      <c r="P267" s="92"/>
      <c r="Q267" s="92"/>
      <c r="R267" s="147" t="str">
        <f t="shared" si="4"/>
        <v/>
      </c>
      <c r="S267" s="155"/>
      <c r="T267" s="223"/>
      <c r="W267" s="541"/>
      <c r="X267" s="90"/>
    </row>
    <row r="268" spans="1:24" ht="39.75" customHeight="1" x14ac:dyDescent="0.15">
      <c r="A268" s="102"/>
      <c r="B268" s="103"/>
      <c r="C268" s="103"/>
      <c r="D268" s="86"/>
      <c r="E268" s="85"/>
      <c r="F268" s="86"/>
      <c r="G268" s="87"/>
      <c r="H268" s="87"/>
      <c r="I268" s="412"/>
      <c r="J268" s="115"/>
      <c r="K268" s="112"/>
      <c r="L268" s="145" t="str">
        <f>IF(NOT(ISBLANK($K268)),INDEX(#REF!,MATCH($K268,#REF!,0),2),"")</f>
        <v/>
      </c>
      <c r="M268" s="145" t="str">
        <f>IF(NOT(ISBLANK($K268)),INDEX(#REF!,MATCH($K268,#REF!,0),3),"")</f>
        <v/>
      </c>
      <c r="N268" s="146" t="str">
        <f>IF(NOT(ISBLANK($K268)),INDEX(#REF!,MATCH($K268,#REF!,0),4),"")</f>
        <v/>
      </c>
      <c r="O268" s="147" t="str">
        <f>IF(NOT(ISBLANK($K268)),INDEX(Sessions!$B$3:$F$102,MATCH($K268,Sessions!$B$3:$B$102,0),5),"")</f>
        <v/>
      </c>
      <c r="P268" s="92"/>
      <c r="Q268" s="92"/>
      <c r="R268" s="147" t="str">
        <f t="shared" si="4"/>
        <v/>
      </c>
      <c r="S268" s="155"/>
      <c r="T268" s="223"/>
      <c r="W268" s="541"/>
      <c r="X268" s="90"/>
    </row>
    <row r="269" spans="1:24" ht="39.75" customHeight="1" x14ac:dyDescent="0.15">
      <c r="A269" s="102"/>
      <c r="B269" s="102"/>
      <c r="C269" s="102"/>
      <c r="D269" s="86"/>
      <c r="E269" s="85"/>
      <c r="F269" s="86"/>
      <c r="G269" s="87"/>
      <c r="H269" s="87"/>
      <c r="I269" s="412"/>
      <c r="J269" s="115"/>
      <c r="K269" s="112"/>
      <c r="L269" s="145" t="str">
        <f>IF(NOT(ISBLANK($K269)),INDEX(#REF!,MATCH($K269,#REF!,0),2),"")</f>
        <v/>
      </c>
      <c r="M269" s="145" t="str">
        <f>IF(NOT(ISBLANK($K269)),INDEX(#REF!,MATCH($K269,#REF!,0),3),"")</f>
        <v/>
      </c>
      <c r="N269" s="146" t="str">
        <f>IF(NOT(ISBLANK($K269)),INDEX(#REF!,MATCH($K269,#REF!,0),4),"")</f>
        <v/>
      </c>
      <c r="O269" s="147" t="str">
        <f>IF(NOT(ISBLANK($K269)),INDEX(Sessions!$B$3:$F$102,MATCH($K269,Sessions!$B$3:$B$102,0),5),"")</f>
        <v/>
      </c>
      <c r="P269" s="92"/>
      <c r="Q269" s="92"/>
      <c r="R269" s="147" t="str">
        <f t="shared" si="4"/>
        <v/>
      </c>
      <c r="S269" s="155"/>
      <c r="T269" s="223"/>
      <c r="W269" s="541"/>
      <c r="X269" s="90"/>
    </row>
    <row r="270" spans="1:24" ht="39.75" customHeight="1" x14ac:dyDescent="0.15">
      <c r="A270" s="102"/>
      <c r="B270" s="102"/>
      <c r="C270" s="102"/>
      <c r="D270" s="86"/>
      <c r="E270" s="85"/>
      <c r="F270" s="86"/>
      <c r="G270" s="87"/>
      <c r="H270" s="87"/>
      <c r="I270" s="412"/>
      <c r="J270" s="115"/>
      <c r="K270" s="112"/>
      <c r="L270" s="145" t="str">
        <f>IF(NOT(ISBLANK($K270)),INDEX(#REF!,MATCH($K270,#REF!,0),2),"")</f>
        <v/>
      </c>
      <c r="M270" s="145" t="str">
        <f>IF(NOT(ISBLANK($K270)),INDEX(#REF!,MATCH($K270,#REF!,0),3),"")</f>
        <v/>
      </c>
      <c r="N270" s="146" t="str">
        <f>IF(NOT(ISBLANK($K270)),INDEX(#REF!,MATCH($K270,#REF!,0),4),"")</f>
        <v/>
      </c>
      <c r="O270" s="147" t="str">
        <f>IF(NOT(ISBLANK($K270)),INDEX(Sessions!$B$3:$F$102,MATCH($K270,Sessions!$B$3:$B$102,0),5),"")</f>
        <v/>
      </c>
      <c r="P270" s="92"/>
      <c r="Q270" s="92"/>
      <c r="R270" s="147" t="str">
        <f t="shared" si="4"/>
        <v/>
      </c>
      <c r="S270" s="155"/>
      <c r="T270" s="223"/>
      <c r="W270" s="541"/>
      <c r="X270" s="90"/>
    </row>
    <row r="271" spans="1:24" ht="39.75" customHeight="1" x14ac:dyDescent="0.15">
      <c r="A271" s="102"/>
      <c r="B271" s="102"/>
      <c r="C271" s="102"/>
      <c r="D271" s="86"/>
      <c r="E271" s="85"/>
      <c r="F271" s="86"/>
      <c r="G271" s="87"/>
      <c r="H271" s="87"/>
      <c r="I271" s="412"/>
      <c r="J271" s="115"/>
      <c r="K271" s="112"/>
      <c r="L271" s="145" t="str">
        <f>IF(NOT(ISBLANK($K271)),INDEX(#REF!,MATCH($K271,#REF!,0),2),"")</f>
        <v/>
      </c>
      <c r="M271" s="145" t="str">
        <f>IF(NOT(ISBLANK($K271)),INDEX(#REF!,MATCH($K271,#REF!,0),3),"")</f>
        <v/>
      </c>
      <c r="N271" s="146" t="str">
        <f>IF(NOT(ISBLANK($K271)),INDEX(#REF!,MATCH($K271,#REF!,0),4),"")</f>
        <v/>
      </c>
      <c r="O271" s="147" t="str">
        <f>IF(NOT(ISBLANK($K271)),INDEX(Sessions!$B$3:$F$102,MATCH($K271,Sessions!$B$3:$B$102,0),5),"")</f>
        <v/>
      </c>
      <c r="P271" s="92"/>
      <c r="Q271" s="92"/>
      <c r="R271" s="155"/>
      <c r="S271" s="155"/>
      <c r="T271" s="223"/>
      <c r="W271" s="541"/>
      <c r="X271" s="90"/>
    </row>
    <row r="272" spans="1:24" ht="39.75" customHeight="1" x14ac:dyDescent="0.15">
      <c r="A272" s="102"/>
      <c r="B272" s="102"/>
      <c r="C272" s="102"/>
      <c r="D272" s="86"/>
      <c r="E272" s="85"/>
      <c r="F272" s="86"/>
      <c r="G272" s="87"/>
      <c r="H272" s="87"/>
      <c r="I272" s="412"/>
      <c r="J272" s="115"/>
      <c r="K272" s="112"/>
      <c r="L272" s="145" t="str">
        <f>IF(NOT(ISBLANK($K272)),INDEX(#REF!,MATCH($K272,#REF!,0),2),"")</f>
        <v/>
      </c>
      <c r="M272" s="145" t="str">
        <f>IF(NOT(ISBLANK($K272)),INDEX(#REF!,MATCH($K272,#REF!,0),3),"")</f>
        <v/>
      </c>
      <c r="N272" s="146" t="str">
        <f>IF(NOT(ISBLANK($K272)),INDEX(#REF!,MATCH($K272,#REF!,0),4),"")</f>
        <v/>
      </c>
      <c r="O272" s="147" t="str">
        <f>IF(NOT(ISBLANK($K272)),INDEX(Sessions!$B$3:$F$102,MATCH($K272,Sessions!$B$3:$B$102,0),5),"")</f>
        <v/>
      </c>
      <c r="P272" s="92"/>
      <c r="Q272" s="92"/>
      <c r="R272" s="155"/>
      <c r="S272" s="155"/>
      <c r="T272" s="223"/>
      <c r="W272" s="541"/>
      <c r="X272" s="90"/>
    </row>
    <row r="273" spans="1:24" ht="39.75" customHeight="1" x14ac:dyDescent="0.15">
      <c r="A273" s="102"/>
      <c r="B273" s="102"/>
      <c r="C273" s="102"/>
      <c r="D273" s="86"/>
      <c r="E273" s="85"/>
      <c r="F273" s="86"/>
      <c r="G273" s="87"/>
      <c r="H273" s="87"/>
      <c r="I273" s="412"/>
      <c r="J273" s="115"/>
      <c r="K273" s="112"/>
      <c r="L273" s="145" t="str">
        <f>IF(NOT(ISBLANK($K273)),INDEX(#REF!,MATCH($K273,#REF!,0),2),"")</f>
        <v/>
      </c>
      <c r="M273" s="145" t="str">
        <f>IF(NOT(ISBLANK($K273)),INDEX(#REF!,MATCH($K273,#REF!,0),3),"")</f>
        <v/>
      </c>
      <c r="N273" s="146" t="str">
        <f>IF(NOT(ISBLANK($K273)),INDEX(#REF!,MATCH($K273,#REF!,0),4),"")</f>
        <v/>
      </c>
      <c r="O273" s="147" t="str">
        <f>IF(NOT(ISBLANK($K273)),INDEX(Sessions!$B$3:$F$102,MATCH($K273,Sessions!$B$3:$B$102,0),5),"")</f>
        <v/>
      </c>
      <c r="P273" s="92"/>
      <c r="Q273" s="92"/>
      <c r="R273" s="155"/>
      <c r="S273" s="155"/>
      <c r="T273" s="223"/>
      <c r="W273" s="541"/>
      <c r="X273" s="90"/>
    </row>
    <row r="274" spans="1:24" ht="39.75" customHeight="1" x14ac:dyDescent="0.15">
      <c r="A274" s="102"/>
      <c r="B274" s="102"/>
      <c r="C274" s="102"/>
      <c r="D274" s="86"/>
      <c r="E274" s="85"/>
      <c r="F274" s="86"/>
      <c r="G274" s="87"/>
      <c r="H274" s="87"/>
      <c r="I274" s="412"/>
      <c r="J274" s="115"/>
      <c r="K274" s="112"/>
      <c r="L274" s="145" t="str">
        <f>IF(NOT(ISBLANK($K274)),INDEX(#REF!,MATCH($K274,#REF!,0),2),"")</f>
        <v/>
      </c>
      <c r="M274" s="145" t="str">
        <f>IF(NOT(ISBLANK($K274)),INDEX(#REF!,MATCH($K274,#REF!,0),3),"")</f>
        <v/>
      </c>
      <c r="N274" s="146" t="str">
        <f>IF(NOT(ISBLANK($K274)),INDEX(#REF!,MATCH($K274,#REF!,0),4),"")</f>
        <v/>
      </c>
      <c r="O274" s="147" t="str">
        <f>IF(NOT(ISBLANK($K274)),INDEX(Sessions!$B$3:$F$102,MATCH($K274,Sessions!$B$3:$B$102,0),5),"")</f>
        <v/>
      </c>
      <c r="P274" s="92"/>
      <c r="Q274" s="92"/>
      <c r="R274" s="155"/>
      <c r="S274" s="155"/>
      <c r="T274" s="223"/>
      <c r="W274" s="541"/>
      <c r="X274" s="90"/>
    </row>
    <row r="275" spans="1:24" ht="39.75" customHeight="1" x14ac:dyDescent="0.15">
      <c r="A275" s="102"/>
      <c r="B275" s="102"/>
      <c r="C275" s="102"/>
      <c r="D275" s="86"/>
      <c r="E275" s="85"/>
      <c r="F275" s="86"/>
      <c r="G275" s="87"/>
      <c r="H275" s="87"/>
      <c r="I275" s="412"/>
      <c r="J275" s="115"/>
      <c r="K275" s="112"/>
      <c r="L275" s="145" t="str">
        <f>IF(NOT(ISBLANK($K275)),INDEX(#REF!,MATCH($K275,#REF!,0),2),"")</f>
        <v/>
      </c>
      <c r="M275" s="145" t="str">
        <f>IF(NOT(ISBLANK($K275)),INDEX(#REF!,MATCH($K275,#REF!,0),3),"")</f>
        <v/>
      </c>
      <c r="N275" s="146" t="str">
        <f>IF(NOT(ISBLANK($K275)),INDEX(#REF!,MATCH($K275,#REF!,0),4),"")</f>
        <v/>
      </c>
      <c r="O275" s="147" t="str">
        <f>IF(NOT(ISBLANK($K275)),INDEX(Sessions!$B$3:$F$102,MATCH($K275,Sessions!$B$3:$B$102,0),5),"")</f>
        <v/>
      </c>
      <c r="P275" s="92"/>
      <c r="Q275" s="92"/>
      <c r="R275" s="155"/>
      <c r="S275" s="155"/>
      <c r="T275" s="223"/>
      <c r="W275" s="541"/>
      <c r="X275" s="90"/>
    </row>
    <row r="276" spans="1:24" ht="39.75" customHeight="1" x14ac:dyDescent="0.15">
      <c r="A276" s="102"/>
      <c r="B276" s="102"/>
      <c r="C276" s="102"/>
      <c r="D276" s="86"/>
      <c r="E276" s="85"/>
      <c r="F276" s="86"/>
      <c r="G276" s="87"/>
      <c r="H276" s="87"/>
      <c r="I276" s="412"/>
      <c r="J276" s="115"/>
      <c r="K276" s="112"/>
      <c r="L276" s="145" t="str">
        <f>IF(NOT(ISBLANK($K276)),INDEX(#REF!,MATCH($K276,#REF!,0),2),"")</f>
        <v/>
      </c>
      <c r="M276" s="145" t="str">
        <f>IF(NOT(ISBLANK($K276)),INDEX(#REF!,MATCH($K276,#REF!,0),3),"")</f>
        <v/>
      </c>
      <c r="N276" s="146" t="str">
        <f>IF(NOT(ISBLANK($K276)),INDEX(#REF!,MATCH($K276,#REF!,0),4),"")</f>
        <v/>
      </c>
      <c r="O276" s="147" t="str">
        <f>IF(NOT(ISBLANK($K276)),INDEX(Sessions!$B$3:$F$102,MATCH($K276,Sessions!$B$3:$B$102,0),5),"")</f>
        <v/>
      </c>
      <c r="P276" s="92"/>
      <c r="Q276" s="92"/>
      <c r="R276" s="155"/>
      <c r="S276" s="155"/>
      <c r="T276" s="223"/>
      <c r="W276" s="541"/>
      <c r="X276" s="90"/>
    </row>
    <row r="277" spans="1:24" ht="39.75" customHeight="1" x14ac:dyDescent="0.15">
      <c r="A277" s="102"/>
      <c r="B277" s="102"/>
      <c r="C277" s="102"/>
      <c r="D277" s="86"/>
      <c r="E277" s="85"/>
      <c r="F277" s="86"/>
      <c r="G277" s="87"/>
      <c r="H277" s="87"/>
      <c r="I277" s="412"/>
      <c r="J277" s="115"/>
      <c r="K277" s="112"/>
      <c r="L277" s="145" t="str">
        <f>IF(NOT(ISBLANK($K277)),INDEX(#REF!,MATCH($K277,#REF!,0),2),"")</f>
        <v/>
      </c>
      <c r="M277" s="145" t="str">
        <f>IF(NOT(ISBLANK($K277)),INDEX(#REF!,MATCH($K277,#REF!,0),3),"")</f>
        <v/>
      </c>
      <c r="N277" s="146" t="str">
        <f>IF(NOT(ISBLANK($K277)),INDEX(#REF!,MATCH($K277,#REF!,0),4),"")</f>
        <v/>
      </c>
      <c r="O277" s="147" t="str">
        <f>IF(NOT(ISBLANK($K277)),INDEX(Sessions!$B$3:$F$102,MATCH($K277,Sessions!$B$3:$B$102,0),5),"")</f>
        <v/>
      </c>
      <c r="P277" s="92"/>
      <c r="Q277" s="92"/>
      <c r="R277" s="155"/>
      <c r="S277" s="155"/>
      <c r="T277" s="157"/>
      <c r="W277" s="541"/>
      <c r="X277" s="90"/>
    </row>
    <row r="278" spans="1:24" ht="39.75" customHeight="1" x14ac:dyDescent="0.15">
      <c r="A278" s="102"/>
      <c r="B278" s="102"/>
      <c r="C278" s="102"/>
      <c r="D278" s="86"/>
      <c r="E278" s="85"/>
      <c r="F278" s="86"/>
      <c r="G278" s="87"/>
      <c r="H278" s="87"/>
      <c r="I278" s="412"/>
      <c r="J278" s="115"/>
      <c r="K278" s="112"/>
      <c r="L278" s="145" t="str">
        <f>IF(NOT(ISBLANK($K278)),INDEX(#REF!,MATCH($K278,#REF!,0),2),"")</f>
        <v/>
      </c>
      <c r="M278" s="145" t="str">
        <f>IF(NOT(ISBLANK($K278)),INDEX(#REF!,MATCH($K278,#REF!,0),3),"")</f>
        <v/>
      </c>
      <c r="N278" s="146" t="str">
        <f>IF(NOT(ISBLANK($K278)),INDEX(#REF!,MATCH($K278,#REF!,0),4),"")</f>
        <v/>
      </c>
      <c r="O278" s="147" t="str">
        <f>IF(NOT(ISBLANK($K278)),INDEX(Sessions!$B$3:$F$102,MATCH($K278,Sessions!$B$3:$B$102,0),5),"")</f>
        <v/>
      </c>
      <c r="P278" s="92"/>
      <c r="Q278" s="92"/>
      <c r="R278" s="155"/>
      <c r="S278" s="155"/>
      <c r="T278" s="157"/>
      <c r="W278" s="541"/>
      <c r="X278" s="90"/>
    </row>
    <row r="279" spans="1:24" ht="39.75" customHeight="1" x14ac:dyDescent="0.15">
      <c r="A279" s="102"/>
      <c r="B279" s="102"/>
      <c r="C279" s="102"/>
      <c r="D279" s="86"/>
      <c r="E279" s="85"/>
      <c r="F279" s="86"/>
      <c r="G279" s="87"/>
      <c r="H279" s="87"/>
      <c r="I279" s="412"/>
      <c r="J279" s="115"/>
      <c r="K279" s="112"/>
      <c r="L279" s="151"/>
      <c r="M279" s="145" t="str">
        <f>IF(NOT(ISBLANK($K279)),INDEX(#REF!,MATCH($K279,#REF!,0),3),"")</f>
        <v/>
      </c>
      <c r="N279" s="151"/>
      <c r="O279" s="147" t="str">
        <f>IF(NOT(ISBLANK($K279)),INDEX(Sessions!$B$3:$F$102,MATCH($K279,Sessions!$B$3:$B$102,0),5),"")</f>
        <v/>
      </c>
      <c r="P279" s="92"/>
      <c r="Q279" s="92"/>
      <c r="R279" s="155"/>
      <c r="S279" s="155"/>
      <c r="T279" s="157"/>
      <c r="W279" s="541"/>
      <c r="X279" s="90"/>
    </row>
    <row r="280" spans="1:24" ht="39.75" customHeight="1" x14ac:dyDescent="0.15">
      <c r="A280" s="102"/>
      <c r="B280" s="102"/>
      <c r="C280" s="102"/>
      <c r="D280" s="86"/>
      <c r="E280" s="85"/>
      <c r="F280" s="86"/>
      <c r="G280" s="87"/>
      <c r="H280" s="87"/>
      <c r="I280" s="412"/>
      <c r="J280" s="115"/>
      <c r="K280" s="112"/>
      <c r="L280" s="151"/>
      <c r="M280" s="145" t="str">
        <f>IF(NOT(ISBLANK($K280)),INDEX(#REF!,MATCH($K280,#REF!,0),3),"")</f>
        <v/>
      </c>
      <c r="N280" s="151"/>
      <c r="O280" s="147" t="str">
        <f>IF(NOT(ISBLANK($K280)),INDEX(Sessions!$B$3:$F$102,MATCH($K280,Sessions!$B$3:$B$102,0),5),"")</f>
        <v/>
      </c>
      <c r="P280" s="92"/>
      <c r="Q280" s="92"/>
      <c r="R280" s="155"/>
      <c r="S280" s="155"/>
      <c r="T280" s="157"/>
      <c r="W280" s="541"/>
      <c r="X280" s="90"/>
    </row>
    <row r="281" spans="1:24" ht="39.75" customHeight="1" x14ac:dyDescent="0.15">
      <c r="A281" s="102"/>
      <c r="B281" s="102"/>
      <c r="C281" s="102"/>
      <c r="D281" s="86"/>
      <c r="E281" s="85"/>
      <c r="F281" s="86"/>
      <c r="G281" s="87"/>
      <c r="H281" s="87"/>
      <c r="I281" s="412"/>
      <c r="J281" s="115"/>
      <c r="K281" s="112"/>
      <c r="L281" s="151"/>
      <c r="M281" s="145" t="str">
        <f>IF(NOT(ISBLANK($K281)),INDEX(#REF!,MATCH($K281,#REF!,0),3),"")</f>
        <v/>
      </c>
      <c r="N281" s="151"/>
      <c r="O281" s="147" t="str">
        <f>IF(NOT(ISBLANK($K281)),INDEX(Sessions!$B$3:$F$102,MATCH($K281,Sessions!$B$3:$B$102,0),5),"")</f>
        <v/>
      </c>
      <c r="P281" s="92"/>
      <c r="Q281" s="92"/>
      <c r="R281" s="155"/>
      <c r="S281" s="155"/>
      <c r="T281" s="157"/>
      <c r="W281" s="541"/>
      <c r="X281" s="90"/>
    </row>
    <row r="282" spans="1:24" ht="39.75" customHeight="1" x14ac:dyDescent="0.15">
      <c r="A282" s="102"/>
      <c r="B282" s="102"/>
      <c r="C282" s="102"/>
      <c r="D282" s="86"/>
      <c r="E282" s="85"/>
      <c r="F282" s="86"/>
      <c r="G282" s="87"/>
      <c r="H282" s="87"/>
      <c r="I282" s="412"/>
      <c r="J282" s="115"/>
      <c r="K282" s="112"/>
      <c r="L282" s="151"/>
      <c r="M282" s="145" t="str">
        <f>IF(NOT(ISBLANK($K282)),INDEX(#REF!,MATCH($K282,#REF!,0),3),"")</f>
        <v/>
      </c>
      <c r="N282" s="151"/>
      <c r="O282" s="147" t="str">
        <f>IF(NOT(ISBLANK($K282)),INDEX(Sessions!$B$3:$F$102,MATCH($K282,Sessions!$B$3:$B$102,0),5),"")</f>
        <v/>
      </c>
      <c r="P282" s="92"/>
      <c r="Q282" s="92"/>
      <c r="R282" s="155"/>
      <c r="S282" s="155"/>
      <c r="T282" s="157"/>
      <c r="W282" s="541"/>
      <c r="X282" s="90"/>
    </row>
    <row r="283" spans="1:24" ht="39.75" customHeight="1" x14ac:dyDescent="0.15">
      <c r="A283" s="102"/>
      <c r="B283" s="102"/>
      <c r="C283" s="102"/>
      <c r="D283" s="86"/>
      <c r="E283" s="85"/>
      <c r="F283" s="86"/>
      <c r="G283" s="87"/>
      <c r="H283" s="87"/>
      <c r="I283" s="412"/>
      <c r="J283" s="115"/>
      <c r="K283" s="112"/>
      <c r="L283" s="151"/>
      <c r="M283" s="145" t="str">
        <f>IF(NOT(ISBLANK($K283)),INDEX(#REF!,MATCH($K283,#REF!,0),3),"")</f>
        <v/>
      </c>
      <c r="N283" s="151"/>
      <c r="O283" s="147" t="str">
        <f>IF(NOT(ISBLANK($K283)),INDEX(Sessions!$B$3:$F$102,MATCH($K283,Sessions!$B$3:$B$102,0),5),"")</f>
        <v/>
      </c>
      <c r="P283" s="92"/>
      <c r="Q283" s="92"/>
      <c r="R283" s="155"/>
      <c r="S283" s="155"/>
      <c r="T283" s="157"/>
      <c r="W283" s="541"/>
      <c r="X283" s="90"/>
    </row>
    <row r="284" spans="1:24" ht="39.75" customHeight="1" x14ac:dyDescent="0.15">
      <c r="A284" s="102"/>
      <c r="B284" s="102"/>
      <c r="C284" s="102"/>
      <c r="D284" s="86"/>
      <c r="E284" s="85"/>
      <c r="F284" s="86"/>
      <c r="G284" s="87"/>
      <c r="H284" s="87"/>
      <c r="I284" s="412"/>
      <c r="J284" s="115"/>
      <c r="K284" s="112"/>
      <c r="L284" s="151"/>
      <c r="M284" s="145" t="str">
        <f>IF(NOT(ISBLANK($K284)),INDEX(#REF!,MATCH($K284,#REF!,0),3),"")</f>
        <v/>
      </c>
      <c r="N284" s="151"/>
      <c r="O284" s="147" t="str">
        <f>IF(NOT(ISBLANK($K284)),INDEX(Sessions!$B$3:$F$102,MATCH($K284,Sessions!$B$3:$B$102,0),5),"")</f>
        <v/>
      </c>
      <c r="P284" s="92"/>
      <c r="Q284" s="92"/>
      <c r="R284" s="155"/>
      <c r="S284" s="155"/>
      <c r="T284" s="157"/>
      <c r="W284" s="541"/>
      <c r="X284" s="90"/>
    </row>
    <row r="285" spans="1:24" ht="39.75" customHeight="1" x14ac:dyDescent="0.15">
      <c r="A285" s="102"/>
      <c r="B285" s="102"/>
      <c r="C285" s="102"/>
      <c r="D285" s="86"/>
      <c r="E285" s="85"/>
      <c r="F285" s="86"/>
      <c r="G285" s="87"/>
      <c r="H285" s="87"/>
      <c r="I285" s="412"/>
      <c r="J285" s="115"/>
      <c r="K285" s="112"/>
      <c r="L285" s="151"/>
      <c r="M285" s="145" t="str">
        <f>IF(NOT(ISBLANK($K285)),INDEX(#REF!,MATCH($K285,#REF!,0),3),"")</f>
        <v/>
      </c>
      <c r="N285" s="151"/>
      <c r="O285" s="147" t="str">
        <f>IF(NOT(ISBLANK($K285)),INDEX(Sessions!$B$3:$F$102,MATCH($K285,Sessions!$B$3:$B$102,0),5),"")</f>
        <v/>
      </c>
      <c r="P285" s="92"/>
      <c r="Q285" s="92"/>
      <c r="R285" s="155"/>
      <c r="S285" s="155"/>
      <c r="T285" s="157"/>
      <c r="W285" s="541"/>
      <c r="X285" s="90"/>
    </row>
    <row r="286" spans="1:24" ht="39.75" customHeight="1" x14ac:dyDescent="0.15">
      <c r="A286" s="102"/>
      <c r="B286" s="102"/>
      <c r="C286" s="102"/>
      <c r="D286" s="86"/>
      <c r="E286" s="85"/>
      <c r="F286" s="86"/>
      <c r="G286" s="87"/>
      <c r="H286" s="87"/>
      <c r="I286" s="412"/>
      <c r="J286" s="115"/>
      <c r="K286" s="112"/>
      <c r="L286" s="151"/>
      <c r="M286" s="145" t="str">
        <f>IF(NOT(ISBLANK($K286)),INDEX(#REF!,MATCH($K286,#REF!,0),3),"")</f>
        <v/>
      </c>
      <c r="N286" s="151"/>
      <c r="O286" s="147" t="str">
        <f>IF(NOT(ISBLANK($K286)),INDEX(Sessions!$B$3:$F$102,MATCH($K286,Sessions!$B$3:$B$102,0),5),"")</f>
        <v/>
      </c>
      <c r="P286" s="92"/>
      <c r="Q286" s="92"/>
      <c r="R286" s="155"/>
      <c r="S286" s="155"/>
      <c r="T286" s="157"/>
      <c r="W286" s="541"/>
      <c r="X286" s="90"/>
    </row>
    <row r="287" spans="1:24" ht="39.75" customHeight="1" x14ac:dyDescent="0.15">
      <c r="A287" s="102"/>
      <c r="B287" s="102"/>
      <c r="C287" s="102"/>
      <c r="D287" s="86"/>
      <c r="E287" s="85"/>
      <c r="F287" s="86"/>
      <c r="G287" s="87"/>
      <c r="H287" s="87"/>
      <c r="I287" s="412"/>
      <c r="J287" s="115"/>
      <c r="K287" s="112"/>
      <c r="L287" s="151"/>
      <c r="M287" s="145" t="str">
        <f>IF(NOT(ISBLANK($K287)),INDEX(#REF!,MATCH($K287,#REF!,0),3),"")</f>
        <v/>
      </c>
      <c r="N287" s="151"/>
      <c r="O287" s="147" t="str">
        <f>IF(NOT(ISBLANK($K287)),INDEX(Sessions!$B$3:$F$102,MATCH($K287,Sessions!$B$3:$B$102,0),5),"")</f>
        <v/>
      </c>
      <c r="P287" s="92"/>
      <c r="Q287" s="92"/>
      <c r="R287" s="155"/>
      <c r="S287" s="155"/>
      <c r="T287" s="157"/>
      <c r="W287" s="541"/>
      <c r="X287" s="90"/>
    </row>
    <row r="288" spans="1:24" ht="39.75" customHeight="1" x14ac:dyDescent="0.15">
      <c r="A288" s="102"/>
      <c r="B288" s="102"/>
      <c r="C288" s="102"/>
      <c r="D288" s="86"/>
      <c r="E288" s="85"/>
      <c r="F288" s="86"/>
      <c r="G288" s="87"/>
      <c r="H288" s="87"/>
      <c r="I288" s="412"/>
      <c r="J288" s="115"/>
      <c r="K288" s="112"/>
      <c r="L288" s="151"/>
      <c r="M288" s="145" t="str">
        <f>IF(NOT(ISBLANK($K288)),INDEX(#REF!,MATCH($K288,#REF!,0),3),"")</f>
        <v/>
      </c>
      <c r="N288" s="151"/>
      <c r="O288" s="147" t="str">
        <f>IF(NOT(ISBLANK($K288)),INDEX(Sessions!$B$3:$F$102,MATCH($K288,Sessions!$B$3:$B$102,0),5),"")</f>
        <v/>
      </c>
      <c r="P288" s="92"/>
      <c r="Q288" s="92"/>
      <c r="R288" s="155"/>
      <c r="S288" s="155"/>
      <c r="T288" s="157"/>
      <c r="W288" s="541"/>
      <c r="X288" s="90"/>
    </row>
    <row r="289" spans="1:24" ht="39.75" customHeight="1" x14ac:dyDescent="0.15">
      <c r="A289" s="102"/>
      <c r="B289" s="102"/>
      <c r="C289" s="102"/>
      <c r="D289" s="86"/>
      <c r="E289" s="85"/>
      <c r="F289" s="86"/>
      <c r="G289" s="87"/>
      <c r="H289" s="87"/>
      <c r="I289" s="412"/>
      <c r="J289" s="115"/>
      <c r="K289" s="112"/>
      <c r="L289" s="151"/>
      <c r="M289" s="145" t="str">
        <f>IF(NOT(ISBLANK($K289)),INDEX(#REF!,MATCH($K289,#REF!,0),3),"")</f>
        <v/>
      </c>
      <c r="N289" s="151"/>
      <c r="O289" s="147" t="str">
        <f>IF(NOT(ISBLANK($K289)),INDEX(Sessions!$B$3:$F$102,MATCH($K289,Sessions!$B$3:$B$102,0),5),"")</f>
        <v/>
      </c>
      <c r="P289" s="92"/>
      <c r="Q289" s="92"/>
      <c r="R289" s="155"/>
      <c r="S289" s="155"/>
      <c r="T289" s="157"/>
      <c r="W289" s="541"/>
      <c r="X289" s="90"/>
    </row>
    <row r="290" spans="1:24" ht="39.75" customHeight="1" x14ac:dyDescent="0.15">
      <c r="A290" s="102"/>
      <c r="B290" s="102"/>
      <c r="C290" s="102"/>
      <c r="D290" s="86"/>
      <c r="E290" s="85"/>
      <c r="F290" s="86"/>
      <c r="G290" s="87"/>
      <c r="H290" s="87"/>
      <c r="I290" s="412"/>
      <c r="J290" s="115"/>
      <c r="K290" s="112"/>
      <c r="L290" s="151"/>
      <c r="M290" s="145" t="str">
        <f>IF(NOT(ISBLANK($K290)),INDEX(#REF!,MATCH($K290,#REF!,0),3),"")</f>
        <v/>
      </c>
      <c r="N290" s="151"/>
      <c r="O290" s="147" t="str">
        <f>IF(NOT(ISBLANK($K290)),INDEX(Sessions!$B$3:$F$102,MATCH($K290,Sessions!$B$3:$B$102,0),5),"")</f>
        <v/>
      </c>
      <c r="P290" s="92"/>
      <c r="Q290" s="92"/>
      <c r="R290" s="155"/>
      <c r="S290" s="155"/>
      <c r="T290" s="157"/>
      <c r="W290" s="541"/>
      <c r="X290" s="90"/>
    </row>
    <row r="291" spans="1:24" ht="39.75" customHeight="1" x14ac:dyDescent="0.15">
      <c r="A291" s="102"/>
      <c r="B291" s="102"/>
      <c r="C291" s="102"/>
      <c r="D291" s="86"/>
      <c r="E291" s="85"/>
      <c r="F291" s="86"/>
      <c r="G291" s="87"/>
      <c r="H291" s="87"/>
      <c r="I291" s="412"/>
      <c r="J291" s="115"/>
      <c r="K291" s="112"/>
      <c r="L291" s="151"/>
      <c r="M291" s="145" t="str">
        <f>IF(NOT(ISBLANK($K291)),INDEX(#REF!,MATCH($K291,#REF!,0),3),"")</f>
        <v/>
      </c>
      <c r="N291" s="151"/>
      <c r="O291" s="147" t="str">
        <f>IF(NOT(ISBLANK($K291)),INDEX(Sessions!$B$3:$F$102,MATCH($K291,Sessions!$B$3:$B$102,0),5),"")</f>
        <v/>
      </c>
      <c r="P291" s="92"/>
      <c r="Q291" s="92"/>
      <c r="R291" s="155"/>
      <c r="S291" s="155"/>
      <c r="T291" s="157"/>
      <c r="W291" s="541"/>
      <c r="X291" s="90"/>
    </row>
    <row r="292" spans="1:24" ht="39.75" customHeight="1" x14ac:dyDescent="0.15">
      <c r="A292" s="102"/>
      <c r="B292" s="102"/>
      <c r="C292" s="102"/>
      <c r="D292" s="86"/>
      <c r="E292" s="85"/>
      <c r="F292" s="86"/>
      <c r="G292" s="87"/>
      <c r="H292" s="87"/>
      <c r="I292" s="412"/>
      <c r="J292" s="115"/>
      <c r="K292" s="112"/>
      <c r="L292" s="151"/>
      <c r="M292" s="145" t="str">
        <f>IF(NOT(ISBLANK($K292)),INDEX(#REF!,MATCH($K292,#REF!,0),3),"")</f>
        <v/>
      </c>
      <c r="N292" s="151"/>
      <c r="O292" s="147" t="str">
        <f>IF(NOT(ISBLANK($K292)),INDEX(Sessions!$B$3:$F$102,MATCH($K292,Sessions!$B$3:$B$102,0),5),"")</f>
        <v/>
      </c>
      <c r="P292" s="92"/>
      <c r="Q292" s="92"/>
      <c r="R292" s="155"/>
      <c r="S292" s="155"/>
      <c r="T292" s="157"/>
      <c r="W292" s="541"/>
      <c r="X292" s="90"/>
    </row>
    <row r="293" spans="1:24" ht="39.75" customHeight="1" x14ac:dyDescent="0.15">
      <c r="A293" s="102"/>
      <c r="B293" s="102"/>
      <c r="C293" s="102"/>
      <c r="D293" s="86"/>
      <c r="E293" s="85"/>
      <c r="F293" s="86"/>
      <c r="G293" s="87"/>
      <c r="H293" s="87"/>
      <c r="I293" s="412"/>
      <c r="J293" s="115"/>
      <c r="K293" s="112"/>
      <c r="L293" s="151"/>
      <c r="M293" s="145" t="str">
        <f>IF(NOT(ISBLANK($K293)),INDEX(#REF!,MATCH($K293,#REF!,0),3),"")</f>
        <v/>
      </c>
      <c r="N293" s="151"/>
      <c r="O293" s="147" t="str">
        <f>IF(NOT(ISBLANK($K293)),INDEX(Sessions!$B$3:$F$102,MATCH($K293,Sessions!$B$3:$B$102,0),5),"")</f>
        <v/>
      </c>
      <c r="P293" s="92"/>
      <c r="Q293" s="92"/>
      <c r="R293" s="155"/>
      <c r="S293" s="155"/>
      <c r="T293" s="157"/>
      <c r="W293" s="541"/>
      <c r="X293" s="90"/>
    </row>
    <row r="294" spans="1:24" ht="39.75" customHeight="1" x14ac:dyDescent="0.15">
      <c r="A294" s="102"/>
      <c r="B294" s="102"/>
      <c r="C294" s="102"/>
      <c r="D294" s="86"/>
      <c r="E294" s="85"/>
      <c r="F294" s="86"/>
      <c r="G294" s="87"/>
      <c r="H294" s="87"/>
      <c r="I294" s="412"/>
      <c r="J294" s="115"/>
      <c r="K294" s="112"/>
      <c r="L294" s="151"/>
      <c r="M294" s="145" t="str">
        <f>IF(NOT(ISBLANK($K294)),INDEX(#REF!,MATCH($K294,#REF!,0),3),"")</f>
        <v/>
      </c>
      <c r="N294" s="151"/>
      <c r="O294" s="147" t="str">
        <f>IF(NOT(ISBLANK($K294)),INDEX(Sessions!$B$3:$F$102,MATCH($K294,Sessions!$B$3:$B$102,0),5),"")</f>
        <v/>
      </c>
      <c r="P294" s="92"/>
      <c r="Q294" s="92"/>
      <c r="R294" s="155"/>
      <c r="S294" s="155"/>
      <c r="T294" s="157"/>
      <c r="W294" s="541"/>
      <c r="X294" s="90"/>
    </row>
    <row r="295" spans="1:24" ht="39.75" customHeight="1" x14ac:dyDescent="0.15">
      <c r="A295" s="102"/>
      <c r="B295" s="102"/>
      <c r="C295" s="102"/>
      <c r="D295" s="86"/>
      <c r="E295" s="85"/>
      <c r="F295" s="86"/>
      <c r="G295" s="87"/>
      <c r="H295" s="87"/>
      <c r="I295" s="412"/>
      <c r="J295" s="115"/>
      <c r="K295" s="112"/>
      <c r="L295" s="151"/>
      <c r="M295" s="145" t="str">
        <f>IF(NOT(ISBLANK($K295)),INDEX(#REF!,MATCH($K295,#REF!,0),3),"")</f>
        <v/>
      </c>
      <c r="N295" s="151"/>
      <c r="O295" s="147" t="str">
        <f>IF(NOT(ISBLANK($K295)),INDEX(Sessions!$B$3:$F$102,MATCH($K295,Sessions!$B$3:$B$102,0),5),"")</f>
        <v/>
      </c>
      <c r="P295" s="92"/>
      <c r="Q295" s="92"/>
      <c r="R295" s="155"/>
      <c r="S295" s="155"/>
      <c r="T295" s="157"/>
      <c r="W295" s="541"/>
      <c r="X295" s="90"/>
    </row>
    <row r="296" spans="1:24" ht="39.75" customHeight="1" x14ac:dyDescent="0.15">
      <c r="A296" s="102"/>
      <c r="B296" s="102"/>
      <c r="C296" s="102"/>
      <c r="D296" s="86"/>
      <c r="E296" s="85"/>
      <c r="F296" s="86"/>
      <c r="G296" s="87"/>
      <c r="H296" s="87"/>
      <c r="I296" s="412"/>
      <c r="J296" s="115"/>
      <c r="K296" s="112"/>
      <c r="L296" s="151"/>
      <c r="M296" s="145" t="str">
        <f>IF(NOT(ISBLANK($K296)),INDEX(#REF!,MATCH($K296,#REF!,0),3),"")</f>
        <v/>
      </c>
      <c r="N296" s="151"/>
      <c r="O296" s="147" t="str">
        <f>IF(NOT(ISBLANK($K296)),INDEX(Sessions!$B$3:$F$102,MATCH($K296,Sessions!$B$3:$B$102,0),5),"")</f>
        <v/>
      </c>
      <c r="P296" s="92"/>
      <c r="Q296" s="92"/>
      <c r="R296" s="155"/>
      <c r="S296" s="155"/>
      <c r="T296" s="157"/>
      <c r="W296" s="541"/>
      <c r="X296" s="90"/>
    </row>
    <row r="297" spans="1:24" ht="39.75" customHeight="1" x14ac:dyDescent="0.15">
      <c r="A297" s="102"/>
      <c r="B297" s="102"/>
      <c r="C297" s="102"/>
      <c r="D297" s="86"/>
      <c r="E297" s="85"/>
      <c r="F297" s="86"/>
      <c r="G297" s="87"/>
      <c r="H297" s="87"/>
      <c r="I297" s="412"/>
      <c r="J297" s="115"/>
      <c r="K297" s="112"/>
      <c r="L297" s="151"/>
      <c r="M297" s="145" t="str">
        <f>IF(NOT(ISBLANK($K297)),INDEX(#REF!,MATCH($K297,#REF!,0),3),"")</f>
        <v/>
      </c>
      <c r="N297" s="151"/>
      <c r="O297" s="147" t="str">
        <f>IF(NOT(ISBLANK($K297)),INDEX(Sessions!$B$3:$F$102,MATCH($K297,Sessions!$B$3:$B$102,0),5),"")</f>
        <v/>
      </c>
      <c r="P297" s="92"/>
      <c r="Q297" s="92"/>
      <c r="R297" s="155"/>
      <c r="S297" s="155"/>
      <c r="T297" s="157"/>
      <c r="W297" s="541"/>
      <c r="X297" s="90"/>
    </row>
    <row r="298" spans="1:24" ht="39.75" customHeight="1" x14ac:dyDescent="0.15">
      <c r="A298" s="102"/>
      <c r="B298" s="102"/>
      <c r="C298" s="102"/>
      <c r="D298" s="86"/>
      <c r="E298" s="85"/>
      <c r="F298" s="86"/>
      <c r="G298" s="87"/>
      <c r="H298" s="87"/>
      <c r="I298" s="412"/>
      <c r="J298" s="115"/>
      <c r="K298" s="112"/>
      <c r="L298" s="151"/>
      <c r="M298" s="151"/>
      <c r="N298" s="151"/>
      <c r="O298" s="147" t="str">
        <f>IF(NOT(ISBLANK($K298)),INDEX(Sessions!$B$3:$F$102,MATCH($K298,Sessions!$B$3:$B$102,0),5),"")</f>
        <v/>
      </c>
      <c r="P298" s="92"/>
      <c r="Q298" s="92"/>
      <c r="R298" s="155"/>
      <c r="S298" s="155"/>
      <c r="T298" s="157"/>
      <c r="W298" s="541"/>
      <c r="X298" s="90"/>
    </row>
    <row r="299" spans="1:24" ht="39.75" customHeight="1" x14ac:dyDescent="0.15">
      <c r="A299" s="102"/>
      <c r="B299" s="102"/>
      <c r="C299" s="102"/>
      <c r="D299" s="86"/>
      <c r="E299" s="85"/>
      <c r="F299" s="86"/>
      <c r="G299" s="87"/>
      <c r="H299" s="87"/>
      <c r="I299" s="412"/>
      <c r="J299" s="115"/>
      <c r="K299" s="112"/>
      <c r="L299" s="151"/>
      <c r="M299" s="151"/>
      <c r="N299" s="151"/>
      <c r="O299" s="147" t="str">
        <f>IF(NOT(ISBLANK($K299)),INDEX(Sessions!$B$3:$F$102,MATCH($K299,Sessions!$B$3:$B$102,0),5),"")</f>
        <v/>
      </c>
      <c r="P299" s="92"/>
      <c r="Q299" s="92"/>
      <c r="R299" s="155"/>
      <c r="S299" s="155"/>
      <c r="T299" s="157"/>
      <c r="W299" s="541"/>
      <c r="X299" s="90"/>
    </row>
    <row r="300" spans="1:24" ht="39.75" customHeight="1" x14ac:dyDescent="0.15">
      <c r="A300" s="102"/>
      <c r="B300" s="102"/>
      <c r="C300" s="102"/>
      <c r="D300" s="86"/>
      <c r="E300" s="85"/>
      <c r="F300" s="86"/>
      <c r="G300" s="87"/>
      <c r="H300" s="87"/>
      <c r="I300" s="412"/>
      <c r="J300" s="115"/>
      <c r="K300" s="112"/>
      <c r="L300" s="151"/>
      <c r="M300" s="151"/>
      <c r="N300" s="151"/>
      <c r="O300" s="147" t="str">
        <f>IF(NOT(ISBLANK($K300)),INDEX(Sessions!$B$3:$F$102,MATCH($K300,Sessions!$B$3:$B$102,0),5),"")</f>
        <v/>
      </c>
      <c r="P300" s="92"/>
      <c r="Q300" s="92"/>
      <c r="R300" s="155"/>
      <c r="S300" s="155"/>
      <c r="T300" s="157"/>
      <c r="W300" s="541"/>
      <c r="X300" s="90"/>
    </row>
    <row r="301" spans="1:24" ht="39.75" customHeight="1" x14ac:dyDescent="0.15">
      <c r="A301" s="102"/>
      <c r="B301" s="102"/>
      <c r="C301" s="102"/>
      <c r="D301" s="86"/>
      <c r="E301" s="85"/>
      <c r="F301" s="86"/>
      <c r="G301" s="87"/>
      <c r="H301" s="87"/>
      <c r="I301" s="412"/>
      <c r="J301" s="115"/>
      <c r="K301" s="112"/>
      <c r="L301" s="151"/>
      <c r="M301" s="151"/>
      <c r="N301" s="151"/>
      <c r="O301" s="147" t="str">
        <f>IF(NOT(ISBLANK($K301)),INDEX(Sessions!$B$3:$F$102,MATCH($K301,Sessions!$B$3:$B$102,0),5),"")</f>
        <v/>
      </c>
      <c r="P301" s="92"/>
      <c r="Q301" s="92"/>
      <c r="R301" s="155"/>
      <c r="S301" s="155"/>
      <c r="T301" s="157"/>
      <c r="W301" s="541"/>
      <c r="X301" s="90"/>
    </row>
    <row r="302" spans="1:24" ht="39.75" customHeight="1" x14ac:dyDescent="0.15">
      <c r="A302" s="102"/>
      <c r="B302" s="102"/>
      <c r="C302" s="102"/>
      <c r="D302" s="86"/>
      <c r="E302" s="85"/>
      <c r="F302" s="86"/>
      <c r="G302" s="87"/>
      <c r="H302" s="87"/>
      <c r="I302" s="412"/>
      <c r="J302" s="115"/>
      <c r="K302" s="112"/>
      <c r="L302" s="151"/>
      <c r="M302" s="151"/>
      <c r="N302" s="151"/>
      <c r="O302" s="147" t="str">
        <f>IF(NOT(ISBLANK($K302)),INDEX(Sessions!$B$3:$F$102,MATCH($K302,Sessions!$B$3:$B$102,0),5),"")</f>
        <v/>
      </c>
      <c r="P302" s="92"/>
      <c r="Q302" s="92"/>
      <c r="R302" s="155"/>
      <c r="S302" s="155"/>
      <c r="T302" s="157"/>
      <c r="W302" s="541"/>
      <c r="X302" s="90"/>
    </row>
    <row r="303" spans="1:24" ht="39.75" customHeight="1" x14ac:dyDescent="0.15">
      <c r="A303" s="102"/>
      <c r="B303" s="102"/>
      <c r="C303" s="102"/>
      <c r="D303" s="86"/>
      <c r="E303" s="85"/>
      <c r="F303" s="86"/>
      <c r="G303" s="87"/>
      <c r="H303" s="87"/>
      <c r="I303" s="412"/>
      <c r="J303" s="115"/>
      <c r="K303" s="112"/>
      <c r="L303" s="151"/>
      <c r="M303" s="151"/>
      <c r="N303" s="151"/>
      <c r="O303" s="147" t="str">
        <f>IF(NOT(ISBLANK($K303)),INDEX(#REF!,MATCH($K303,#REF!,0),5),"")</f>
        <v/>
      </c>
      <c r="P303" s="92"/>
      <c r="Q303" s="92"/>
      <c r="R303" s="155"/>
      <c r="S303" s="155"/>
      <c r="T303" s="157"/>
      <c r="W303" s="541"/>
      <c r="X303" s="90"/>
    </row>
    <row r="304" spans="1:24" ht="39.75" customHeight="1" x14ac:dyDescent="0.15">
      <c r="A304" s="102"/>
      <c r="B304" s="102"/>
      <c r="C304" s="102"/>
      <c r="D304" s="86"/>
      <c r="E304" s="85"/>
      <c r="F304" s="86"/>
      <c r="G304" s="87"/>
      <c r="H304" s="87"/>
      <c r="I304" s="412"/>
      <c r="J304" s="115"/>
      <c r="K304" s="112"/>
      <c r="L304" s="151"/>
      <c r="M304" s="151"/>
      <c r="N304" s="151"/>
      <c r="O304" s="147" t="str">
        <f>IF(NOT(ISBLANK($K304)),INDEX(#REF!,MATCH($K304,#REF!,0),5),"")</f>
        <v/>
      </c>
      <c r="P304" s="92"/>
      <c r="Q304" s="92"/>
      <c r="R304" s="155"/>
      <c r="S304" s="155"/>
      <c r="T304" s="157"/>
      <c r="W304" s="541"/>
      <c r="X304" s="90"/>
    </row>
    <row r="305" spans="1:24" ht="39.75" customHeight="1" x14ac:dyDescent="0.15">
      <c r="A305" s="102"/>
      <c r="B305" s="102"/>
      <c r="C305" s="102"/>
      <c r="D305" s="86"/>
      <c r="E305" s="85"/>
      <c r="F305" s="86"/>
      <c r="G305" s="87"/>
      <c r="H305" s="87"/>
      <c r="I305" s="412"/>
      <c r="J305" s="115"/>
      <c r="K305" s="112"/>
      <c r="L305" s="151"/>
      <c r="M305" s="151"/>
      <c r="N305" s="151"/>
      <c r="O305" s="147" t="str">
        <f>IF(NOT(ISBLANK($K305)),INDEX(#REF!,MATCH($K305,#REF!,0),5),"")</f>
        <v/>
      </c>
      <c r="P305" s="92"/>
      <c r="Q305" s="92"/>
      <c r="R305" s="155"/>
      <c r="S305" s="155"/>
      <c r="T305" s="157"/>
      <c r="W305" s="541"/>
      <c r="X305" s="90"/>
    </row>
    <row r="306" spans="1:24" ht="39.75" customHeight="1" x14ac:dyDescent="0.15">
      <c r="A306" s="102"/>
      <c r="B306" s="102"/>
      <c r="C306" s="102"/>
      <c r="D306" s="86"/>
      <c r="E306" s="85"/>
      <c r="F306" s="86"/>
      <c r="G306" s="87"/>
      <c r="H306" s="87"/>
      <c r="I306" s="412"/>
      <c r="J306" s="115"/>
      <c r="K306" s="112"/>
      <c r="L306" s="151"/>
      <c r="M306" s="151"/>
      <c r="N306" s="151"/>
      <c r="O306" s="147" t="str">
        <f>IF(NOT(ISBLANK($K306)),INDEX(#REF!,MATCH($K306,#REF!,0),5),"")</f>
        <v/>
      </c>
      <c r="P306" s="92"/>
      <c r="Q306" s="92"/>
      <c r="R306" s="155"/>
      <c r="S306" s="155"/>
      <c r="T306" s="157"/>
      <c r="W306" s="541"/>
      <c r="X306" s="90"/>
    </row>
    <row r="307" spans="1:24" ht="39.75" customHeight="1" x14ac:dyDescent="0.15">
      <c r="A307" s="102"/>
      <c r="B307" s="102"/>
      <c r="C307" s="102"/>
      <c r="D307" s="86"/>
      <c r="E307" s="85"/>
      <c r="F307" s="86"/>
      <c r="G307" s="87"/>
      <c r="H307" s="87"/>
      <c r="I307" s="412"/>
      <c r="J307" s="115"/>
      <c r="K307" s="112"/>
      <c r="L307" s="151"/>
      <c r="M307" s="151"/>
      <c r="N307" s="151"/>
      <c r="O307" s="147" t="str">
        <f>IF(NOT(ISBLANK($K307)),INDEX(#REF!,MATCH($K307,#REF!,0),5),"")</f>
        <v/>
      </c>
      <c r="P307" s="92"/>
      <c r="Q307" s="92"/>
      <c r="R307" s="155"/>
      <c r="S307" s="155"/>
      <c r="T307" s="157"/>
      <c r="W307" s="541"/>
      <c r="X307" s="90"/>
    </row>
    <row r="308" spans="1:24" ht="39.75" customHeight="1" x14ac:dyDescent="0.15">
      <c r="A308" s="102"/>
      <c r="B308" s="102"/>
      <c r="C308" s="102"/>
      <c r="D308" s="86"/>
      <c r="E308" s="85"/>
      <c r="F308" s="86"/>
      <c r="G308" s="87"/>
      <c r="H308" s="87"/>
      <c r="I308" s="412"/>
      <c r="J308" s="115"/>
      <c r="K308" s="112"/>
      <c r="L308" s="151"/>
      <c r="M308" s="151"/>
      <c r="N308" s="151"/>
      <c r="O308" s="147" t="str">
        <f>IF(NOT(ISBLANK($K308)),INDEX(#REF!,MATCH($K308,#REF!,0),5),"")</f>
        <v/>
      </c>
      <c r="P308" s="92"/>
      <c r="Q308" s="92"/>
      <c r="R308" s="155"/>
      <c r="S308" s="155"/>
      <c r="T308" s="157"/>
      <c r="W308" s="541"/>
      <c r="X308" s="90"/>
    </row>
    <row r="309" spans="1:24" ht="39.75" customHeight="1" x14ac:dyDescent="0.15">
      <c r="A309" s="102"/>
      <c r="B309" s="102"/>
      <c r="C309" s="102"/>
      <c r="D309" s="86"/>
      <c r="E309" s="85"/>
      <c r="F309" s="86"/>
      <c r="G309" s="87"/>
      <c r="H309" s="87"/>
      <c r="I309" s="412"/>
      <c r="J309" s="115"/>
      <c r="K309" s="112"/>
      <c r="L309" s="151"/>
      <c r="M309" s="151"/>
      <c r="N309" s="151"/>
      <c r="O309" s="147" t="str">
        <f>IF(NOT(ISBLANK($K309)),INDEX(#REF!,MATCH($K309,#REF!,0),5),"")</f>
        <v/>
      </c>
      <c r="P309" s="92"/>
      <c r="Q309" s="92"/>
      <c r="R309" s="155"/>
      <c r="S309" s="155"/>
      <c r="T309" s="157"/>
      <c r="W309" s="541"/>
      <c r="X309" s="90"/>
    </row>
    <row r="310" spans="1:24" ht="39.75" customHeight="1" x14ac:dyDescent="0.15">
      <c r="A310" s="102"/>
      <c r="B310" s="102"/>
      <c r="C310" s="102"/>
      <c r="D310" s="86"/>
      <c r="E310" s="85"/>
      <c r="F310" s="86"/>
      <c r="G310" s="87"/>
      <c r="H310" s="87"/>
      <c r="I310" s="412"/>
      <c r="J310" s="115"/>
      <c r="K310" s="112"/>
      <c r="L310" s="151"/>
      <c r="M310" s="151"/>
      <c r="N310" s="151"/>
      <c r="O310" s="147" t="str">
        <f>IF(NOT(ISBLANK($K310)),INDEX(#REF!,MATCH($K310,#REF!,0),5),"")</f>
        <v/>
      </c>
      <c r="P310" s="92"/>
      <c r="Q310" s="92"/>
      <c r="R310" s="155"/>
      <c r="S310" s="155"/>
      <c r="T310" s="157"/>
      <c r="W310" s="541"/>
      <c r="X310" s="90"/>
    </row>
    <row r="311" spans="1:24" ht="39.75" customHeight="1" x14ac:dyDescent="0.15">
      <c r="A311" s="102"/>
      <c r="B311" s="102"/>
      <c r="C311" s="102"/>
      <c r="D311" s="86"/>
      <c r="E311" s="85"/>
      <c r="F311" s="86"/>
      <c r="G311" s="87"/>
      <c r="H311" s="87"/>
      <c r="I311" s="412"/>
      <c r="J311" s="115"/>
      <c r="K311" s="112"/>
      <c r="L311" s="151"/>
      <c r="M311" s="151"/>
      <c r="N311" s="151"/>
      <c r="O311" s="147" t="str">
        <f>IF(NOT(ISBLANK($K311)),INDEX(#REF!,MATCH($K311,#REF!,0),5),"")</f>
        <v/>
      </c>
      <c r="P311" s="92"/>
      <c r="Q311" s="92"/>
      <c r="R311" s="155"/>
      <c r="S311" s="155"/>
      <c r="T311" s="157"/>
      <c r="W311" s="541"/>
      <c r="X311" s="90"/>
    </row>
    <row r="312" spans="1:24" ht="39.75" customHeight="1" x14ac:dyDescent="0.15">
      <c r="A312" s="102"/>
      <c r="B312" s="102"/>
      <c r="C312" s="102"/>
      <c r="D312" s="86"/>
      <c r="E312" s="85"/>
      <c r="F312" s="86"/>
      <c r="G312" s="87"/>
      <c r="H312" s="87"/>
      <c r="I312" s="412"/>
      <c r="J312" s="115"/>
      <c r="K312" s="112"/>
      <c r="L312" s="151"/>
      <c r="M312" s="151"/>
      <c r="N312" s="151"/>
      <c r="O312" s="147" t="str">
        <f>IF(NOT(ISBLANK($K312)),INDEX(#REF!,MATCH($K312,#REF!,0),5),"")</f>
        <v/>
      </c>
      <c r="P312" s="92"/>
      <c r="Q312" s="92"/>
      <c r="R312" s="155"/>
      <c r="S312" s="155"/>
      <c r="T312" s="157"/>
      <c r="W312" s="541"/>
      <c r="X312" s="90"/>
    </row>
    <row r="313" spans="1:24" ht="39.75" customHeight="1" x14ac:dyDescent="0.15">
      <c r="A313" s="102"/>
      <c r="B313" s="102"/>
      <c r="C313" s="102"/>
      <c r="D313" s="86"/>
      <c r="E313" s="85"/>
      <c r="F313" s="86"/>
      <c r="G313" s="87"/>
      <c r="H313" s="87"/>
      <c r="I313" s="412"/>
      <c r="J313" s="115"/>
      <c r="K313" s="112"/>
      <c r="L313" s="151"/>
      <c r="M313" s="151"/>
      <c r="N313" s="151"/>
      <c r="O313" s="152"/>
      <c r="P313" s="92"/>
      <c r="Q313" s="92"/>
      <c r="R313" s="155"/>
      <c r="S313" s="155"/>
      <c r="T313" s="157"/>
      <c r="W313" s="541"/>
      <c r="X313" s="90"/>
    </row>
    <row r="314" spans="1:24" ht="39.75" customHeight="1" x14ac:dyDescent="0.15">
      <c r="A314" s="102"/>
      <c r="B314" s="102"/>
      <c r="C314" s="102"/>
      <c r="D314" s="86"/>
      <c r="E314" s="85"/>
      <c r="F314" s="86"/>
      <c r="G314" s="87"/>
      <c r="H314" s="87"/>
      <c r="I314" s="412"/>
      <c r="J314" s="115"/>
      <c r="K314" s="112"/>
      <c r="L314" s="151"/>
      <c r="M314" s="151"/>
      <c r="N314" s="151"/>
      <c r="O314" s="152"/>
      <c r="P314" s="92"/>
      <c r="Q314" s="92"/>
      <c r="R314" s="155"/>
      <c r="S314" s="155"/>
      <c r="T314" s="157"/>
      <c r="W314" s="541"/>
      <c r="X314" s="90"/>
    </row>
    <row r="315" spans="1:24" ht="39.75" customHeight="1" x14ac:dyDescent="0.15">
      <c r="A315" s="102"/>
      <c r="B315" s="102"/>
      <c r="C315" s="102"/>
      <c r="D315" s="86"/>
      <c r="E315" s="85"/>
      <c r="F315" s="86"/>
      <c r="G315" s="87"/>
      <c r="H315" s="87"/>
      <c r="I315" s="412"/>
      <c r="J315" s="115"/>
      <c r="K315" s="112"/>
      <c r="L315" s="151"/>
      <c r="M315" s="151"/>
      <c r="N315" s="151"/>
      <c r="O315" s="152"/>
      <c r="P315" s="92"/>
      <c r="Q315" s="92"/>
      <c r="R315" s="155"/>
      <c r="S315" s="155"/>
      <c r="T315" s="157"/>
      <c r="W315" s="541"/>
      <c r="X315" s="90"/>
    </row>
    <row r="316" spans="1:24" ht="39.75" customHeight="1" x14ac:dyDescent="0.15">
      <c r="A316" s="102"/>
      <c r="B316" s="102"/>
      <c r="C316" s="102"/>
      <c r="D316" s="86"/>
      <c r="E316" s="85"/>
      <c r="F316" s="86"/>
      <c r="G316" s="87"/>
      <c r="H316" s="87"/>
      <c r="I316" s="412"/>
      <c r="J316" s="115"/>
      <c r="K316" s="112"/>
      <c r="L316" s="151"/>
      <c r="M316" s="151"/>
      <c r="N316" s="151"/>
      <c r="O316" s="152"/>
      <c r="P316" s="92"/>
      <c r="Q316" s="92"/>
      <c r="R316" s="155"/>
      <c r="S316" s="155"/>
      <c r="T316" s="157"/>
      <c r="W316" s="541"/>
      <c r="X316" s="90"/>
    </row>
    <row r="317" spans="1:24" ht="39.75" customHeight="1" x14ac:dyDescent="0.15">
      <c r="A317" s="102"/>
      <c r="B317" s="102"/>
      <c r="C317" s="102"/>
      <c r="D317" s="86"/>
      <c r="E317" s="85"/>
      <c r="F317" s="86"/>
      <c r="G317" s="87"/>
      <c r="H317" s="87"/>
      <c r="I317" s="412"/>
      <c r="J317" s="115"/>
      <c r="K317" s="112"/>
      <c r="L317" s="151"/>
      <c r="M317" s="151"/>
      <c r="N317" s="151"/>
      <c r="O317" s="152"/>
      <c r="P317" s="92"/>
      <c r="Q317" s="92"/>
      <c r="R317" s="155"/>
      <c r="S317" s="155"/>
      <c r="T317" s="157"/>
      <c r="W317" s="541"/>
      <c r="X317" s="90"/>
    </row>
    <row r="318" spans="1:24" ht="39.75" customHeight="1" x14ac:dyDescent="0.15">
      <c r="A318" s="102"/>
      <c r="B318" s="102"/>
      <c r="C318" s="102"/>
      <c r="D318" s="86"/>
      <c r="E318" s="85"/>
      <c r="F318" s="86"/>
      <c r="G318" s="87"/>
      <c r="H318" s="87"/>
      <c r="I318" s="412"/>
      <c r="J318" s="115"/>
      <c r="K318" s="112"/>
      <c r="L318" s="151"/>
      <c r="M318" s="151"/>
      <c r="N318" s="151"/>
      <c r="O318" s="152"/>
      <c r="P318" s="92"/>
      <c r="Q318" s="92"/>
      <c r="R318" s="155"/>
      <c r="S318" s="155"/>
      <c r="T318" s="157"/>
      <c r="W318" s="541"/>
      <c r="X318" s="90"/>
    </row>
    <row r="319" spans="1:24" ht="39.75" customHeight="1" x14ac:dyDescent="0.15">
      <c r="A319" s="102"/>
      <c r="B319" s="102"/>
      <c r="C319" s="102"/>
      <c r="D319" s="86"/>
      <c r="E319" s="85"/>
      <c r="F319" s="86"/>
      <c r="G319" s="87"/>
      <c r="H319" s="87"/>
      <c r="I319" s="412"/>
      <c r="J319" s="115"/>
      <c r="K319" s="112"/>
      <c r="L319" s="151"/>
      <c r="M319" s="151"/>
      <c r="N319" s="151"/>
      <c r="O319" s="152"/>
      <c r="P319" s="92"/>
      <c r="Q319" s="92"/>
      <c r="R319" s="155"/>
      <c r="S319" s="155"/>
      <c r="T319" s="157"/>
      <c r="W319" s="541"/>
      <c r="X319" s="90"/>
    </row>
    <row r="320" spans="1:24" ht="39.75" customHeight="1" x14ac:dyDescent="0.15">
      <c r="A320" s="102"/>
      <c r="B320" s="102"/>
      <c r="C320" s="102"/>
      <c r="D320" s="86"/>
      <c r="E320" s="85"/>
      <c r="F320" s="86"/>
      <c r="G320" s="87"/>
      <c r="H320" s="87"/>
      <c r="I320" s="412"/>
      <c r="J320" s="115"/>
      <c r="K320" s="112"/>
      <c r="L320" s="151"/>
      <c r="M320" s="151"/>
      <c r="N320" s="151"/>
      <c r="O320" s="152"/>
      <c r="P320" s="92"/>
      <c r="Q320" s="92"/>
      <c r="R320" s="155"/>
      <c r="S320" s="155"/>
      <c r="T320" s="157"/>
      <c r="W320" s="541"/>
      <c r="X320" s="90"/>
    </row>
    <row r="321" spans="1:24" ht="39.75" customHeight="1" x14ac:dyDescent="0.15">
      <c r="A321" s="102"/>
      <c r="B321" s="102"/>
      <c r="C321" s="102"/>
      <c r="D321" s="86"/>
      <c r="E321" s="85"/>
      <c r="F321" s="86"/>
      <c r="G321" s="87"/>
      <c r="H321" s="87"/>
      <c r="I321" s="412"/>
      <c r="J321" s="115"/>
      <c r="K321" s="112"/>
      <c r="L321" s="151"/>
      <c r="M321" s="151"/>
      <c r="N321" s="151"/>
      <c r="O321" s="152"/>
      <c r="P321" s="92"/>
      <c r="Q321" s="92"/>
      <c r="R321" s="155"/>
      <c r="S321" s="155"/>
      <c r="T321" s="157"/>
      <c r="W321" s="541"/>
      <c r="X321" s="90"/>
    </row>
    <row r="322" spans="1:24" ht="39.75" customHeight="1" x14ac:dyDescent="0.15">
      <c r="A322" s="102"/>
      <c r="B322" s="102"/>
      <c r="C322" s="102"/>
      <c r="D322" s="86"/>
      <c r="E322" s="85"/>
      <c r="F322" s="86"/>
      <c r="G322" s="87"/>
      <c r="H322" s="87"/>
      <c r="I322" s="412"/>
      <c r="J322" s="115"/>
      <c r="K322" s="112"/>
      <c r="L322" s="151"/>
      <c r="M322" s="151"/>
      <c r="N322" s="151"/>
      <c r="O322" s="152"/>
      <c r="P322" s="92"/>
      <c r="Q322" s="92"/>
      <c r="R322" s="155"/>
      <c r="S322" s="155"/>
      <c r="T322" s="157"/>
      <c r="W322" s="541"/>
      <c r="X322" s="90"/>
    </row>
    <row r="323" spans="1:24" ht="39.75" customHeight="1" x14ac:dyDescent="0.15">
      <c r="A323" s="102"/>
      <c r="B323" s="102"/>
      <c r="C323" s="102"/>
      <c r="D323" s="86"/>
      <c r="E323" s="85"/>
      <c r="F323" s="86"/>
      <c r="G323" s="87"/>
      <c r="H323" s="87"/>
      <c r="I323" s="412"/>
      <c r="J323" s="115"/>
      <c r="K323" s="112"/>
      <c r="L323" s="151"/>
      <c r="M323" s="151"/>
      <c r="N323" s="151"/>
      <c r="O323" s="152"/>
      <c r="P323" s="92"/>
      <c r="Q323" s="92"/>
      <c r="R323" s="155"/>
      <c r="S323" s="155"/>
      <c r="T323" s="157"/>
      <c r="W323" s="541"/>
      <c r="X323" s="90"/>
    </row>
    <row r="324" spans="1:24" ht="39.75" customHeight="1" x14ac:dyDescent="0.15">
      <c r="T324" s="157"/>
    </row>
  </sheetData>
  <autoFilter ref="W1:W324" xr:uid="{00000000-0001-0000-0100-000000000000}"/>
  <phoneticPr fontId="14" type="noConversion"/>
  <conditionalFormatting sqref="J1:J4 J243:J1048576 J215:J241 J6:J46 J59:J68 J70:J177 J179:J213">
    <cfRule type="containsText" dxfId="40" priority="134" operator="containsText" text="Y">
      <formula>NOT(ISERROR(SEARCH("Y",J1)))</formula>
    </cfRule>
  </conditionalFormatting>
  <conditionalFormatting sqref="R1 R3:R1048576">
    <cfRule type="cellIs" dxfId="39" priority="132" operator="between">
      <formula>1</formula>
      <formula>72</formula>
    </cfRule>
  </conditionalFormatting>
  <conditionalFormatting sqref="J242">
    <cfRule type="containsText" dxfId="38" priority="120" operator="containsText" text="Y">
      <formula>NOT(ISERROR(SEARCH("Y",J242)))</formula>
    </cfRule>
  </conditionalFormatting>
  <conditionalFormatting sqref="J69">
    <cfRule type="containsText" dxfId="37" priority="107" operator="containsText" text="Y">
      <formula>NOT(ISERROR(SEARCH("Y",J69)))</formula>
    </cfRule>
  </conditionalFormatting>
  <conditionalFormatting sqref="U2">
    <cfRule type="containsText" dxfId="36" priority="95" operator="containsText" text="Kobayashi Issue">
      <formula>NOT(ISERROR(SEARCH("Kobayashi Issue",U2)))</formula>
    </cfRule>
    <cfRule type="containsText" dxfId="35" priority="96" operator="containsText" text="Missing Audio File">
      <formula>NOT(ISERROR(SEARCH("Missing Audio File",U2)))</formula>
    </cfRule>
    <cfRule type="containsText" dxfId="34" priority="97" operator="containsText" text="Volume">
      <formula>NOT(ISERROR(SEARCH("Volume",U2)))</formula>
    </cfRule>
    <cfRule type="containsText" dxfId="33" priority="98" operator="containsText" text="Connection Issue">
      <formula>NOT(ISERROR(SEARCH("Connection Issue",U2)))</formula>
    </cfRule>
    <cfRule type="containsText" dxfId="32" priority="99" operator="containsText" text="Background Noise">
      <formula>NOT(ISERROR(SEARCH("Background Noise",U2)))</formula>
    </cfRule>
    <cfRule type="containsText" dxfId="31" priority="100" operator="containsText" text="Boot Issue">
      <formula>NOT(ISERROR(SEARCH("Boot Issue",U2)))</formula>
    </cfRule>
    <cfRule type="containsText" dxfId="30" priority="101" operator="containsText" text="Other">
      <formula>NOT(ISERROR(SEARCH("Other",U2)))</formula>
    </cfRule>
    <cfRule type="containsText" dxfId="29" priority="102" operator="containsText" text="Data Loss">
      <formula>NOT(ISERROR(SEARCH("Data Loss",U2)))</formula>
    </cfRule>
    <cfRule type="containsText" dxfId="28" priority="103" operator="containsText" text="Data Not Ingested">
      <formula>NOT(ISERROR(SEARCH("Data Not Ingested",U2)))</formula>
    </cfRule>
    <cfRule type="containsText" dxfId="27" priority="104" operator="containsText" text="Silence">
      <formula>NOT(ISERROR(SEARCH("Silence",U2)))</formula>
    </cfRule>
    <cfRule type="containsText" dxfId="26" priority="105" operator="containsText" text="Crash">
      <formula>NOT(ISERROR(SEARCH("Crash",U2)))</formula>
    </cfRule>
  </conditionalFormatting>
  <conditionalFormatting sqref="V2">
    <cfRule type="containsText" dxfId="25" priority="84" operator="containsText" text="Kobayashi Issue">
      <formula>NOT(ISERROR(SEARCH("Kobayashi Issue",V2)))</formula>
    </cfRule>
    <cfRule type="containsText" dxfId="24" priority="85" operator="containsText" text="Missing Audio File">
      <formula>NOT(ISERROR(SEARCH("Missing Audio File",V2)))</formula>
    </cfRule>
    <cfRule type="containsText" dxfId="23" priority="86" operator="containsText" text="Volume">
      <formula>NOT(ISERROR(SEARCH("Volume",V2)))</formula>
    </cfRule>
    <cfRule type="containsText" dxfId="22" priority="87" operator="containsText" text="Connection Issue">
      <formula>NOT(ISERROR(SEARCH("Connection Issue",V2)))</formula>
    </cfRule>
    <cfRule type="containsText" dxfId="21" priority="88" operator="containsText" text="Background Noise">
      <formula>NOT(ISERROR(SEARCH("Background Noise",V2)))</formula>
    </cfRule>
    <cfRule type="containsText" dxfId="20" priority="89" operator="containsText" text="Boot Issue">
      <formula>NOT(ISERROR(SEARCH("Boot Issue",V2)))</formula>
    </cfRule>
    <cfRule type="containsText" dxfId="19" priority="90" operator="containsText" text="Other">
      <formula>NOT(ISERROR(SEARCH("Other",V2)))</formula>
    </cfRule>
    <cfRule type="containsText" dxfId="18" priority="91" operator="containsText" text="Data Loss">
      <formula>NOT(ISERROR(SEARCH("Data Loss",V2)))</formula>
    </cfRule>
    <cfRule type="containsText" dxfId="17" priority="92" operator="containsText" text="Data Not Ingested">
      <formula>NOT(ISERROR(SEARCH("Data Not Ingested",V2)))</formula>
    </cfRule>
    <cfRule type="containsText" dxfId="16" priority="93" operator="containsText" text="Silence">
      <formula>NOT(ISERROR(SEARCH("Silence",V2)))</formula>
    </cfRule>
    <cfRule type="containsText" dxfId="15" priority="94" operator="containsText" text="Crash">
      <formula>NOT(ISERROR(SEARCH("Crash",V2)))</formula>
    </cfRule>
  </conditionalFormatting>
  <conditionalFormatting sqref="J5">
    <cfRule type="containsText" dxfId="14" priority="72" operator="containsText" text="Y">
      <formula>NOT(ISERROR(SEARCH("Y",J5)))</formula>
    </cfRule>
  </conditionalFormatting>
  <conditionalFormatting sqref="J47">
    <cfRule type="containsText" dxfId="13" priority="70" operator="containsText" text="Y">
      <formula>NOT(ISERROR(SEARCH("Y",J47)))</formula>
    </cfRule>
  </conditionalFormatting>
  <conditionalFormatting sqref="J56">
    <cfRule type="containsText" dxfId="12" priority="66" operator="containsText" text="Y">
      <formula>NOT(ISERROR(SEARCH("Y",J56)))</formula>
    </cfRule>
  </conditionalFormatting>
  <conditionalFormatting sqref="J58">
    <cfRule type="containsText" dxfId="11" priority="65" operator="containsText" text="Y">
      <formula>NOT(ISERROR(SEARCH("Y",J58)))</formula>
    </cfRule>
  </conditionalFormatting>
  <conditionalFormatting sqref="J178">
    <cfRule type="containsText" dxfId="10" priority="4" operator="containsText" text="Y">
      <formula>NOT(ISERROR(SEARCH("Y",J178)))</formula>
    </cfRule>
  </conditionalFormatting>
  <conditionalFormatting sqref="T3:T1000">
    <cfRule type="containsText" dxfId="9" priority="6" operator="containsText" text="Missing file">
      <formula>NOT(ISERROR(SEARCH("Missing file",T3)))</formula>
    </cfRule>
    <cfRule type="containsText" dxfId="8" priority="8" operator="containsText" text="General Device Issue">
      <formula>NOT(ISERROR(SEARCH("General Device Issue",T3)))</formula>
    </cfRule>
    <cfRule type="containsText" dxfId="7" priority="9" operator="containsText" text="Background Noise">
      <formula>NOT(ISERROR(SEARCH("Background Noise",T3)))</formula>
    </cfRule>
    <cfRule type="containsText" dxfId="6" priority="10" operator="containsText" text="Boot Issue">
      <formula>NOT(ISERROR(SEARCH("Boot Issue",T3)))</formula>
    </cfRule>
    <cfRule type="containsText" dxfId="5" priority="11" operator="containsText" text="Other">
      <formula>NOT(ISERROR(SEARCH("Other",T3)))</formula>
    </cfRule>
    <cfRule type="containsText" dxfId="4" priority="12" operator="containsText" text="Data Loss">
      <formula>NOT(ISERROR(SEARCH("Data Loss",T3)))</formula>
    </cfRule>
    <cfRule type="containsText" dxfId="3" priority="13" operator="containsText" text="Data Not Ingested">
      <formula>NOT(ISERROR(SEARCH("Data Not Ingested",T3)))</formula>
    </cfRule>
    <cfRule type="containsText" dxfId="2" priority="14" operator="containsText" text="Silence">
      <formula>NOT(ISERROR(SEARCH("Silence",T3)))</formula>
    </cfRule>
    <cfRule type="containsText" dxfId="1" priority="15" operator="containsText" text="Crash">
      <formula>NOT(ISERROR(SEARCH("Crash",T3)))</formula>
    </cfRule>
  </conditionalFormatting>
  <conditionalFormatting sqref="T3:T1048576 T1">
    <cfRule type="containsText" dxfId="0" priority="1" operator="containsText" text="Volume">
      <formula>NOT(ISERROR(SEARCH("Volume",T1)))</formula>
    </cfRule>
  </conditionalFormatting>
  <dataValidations count="3">
    <dataValidation type="list" allowBlank="1" showInputMessage="1" showErrorMessage="1" sqref="J3:J37 J41 J46 J241 J243 J60 J64 J70:J71 J76 J80 J58 J193 J197 J203 J208 J215 J219 J223 J229 J235 J56 J84:J190 I3:I1048576 I1" xr:uid="{52074E9A-5144-AC45-9190-70451EE76D57}">
      <formula1>"Y, N"</formula1>
    </dataValidation>
    <dataValidation type="list" allowBlank="1" showInputMessage="1" showErrorMessage="1" sqref="B3:B1048576 B1" xr:uid="{943BCCFE-2F16-5A43-A67C-71B23B8E4230}">
      <formula1>"TaiLab, HKLab"</formula1>
    </dataValidation>
    <dataValidation type="list" allowBlank="1" showInputMessage="1" showErrorMessage="1" sqref="T3:T1048576 T1" xr:uid="{F5A9CB2A-C48D-534C-8528-C213D8082295}">
      <formula1>"Crash, Volume, Data Not Ingested, Data Loss, Background Noise, General Device Issue, Boot Issue, Missing file, Other"</formula1>
    </dataValidation>
  </dataValidation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B3EFA-E65F-BB43-AD4E-2F0F335EBD42}">
  <dimension ref="A1:F283"/>
  <sheetViews>
    <sheetView workbookViewId="0">
      <selection activeCell="B273" sqref="B273"/>
    </sheetView>
  </sheetViews>
  <sheetFormatPr baseColWidth="10" defaultColWidth="10.83203125" defaultRowHeight="34" customHeight="1" x14ac:dyDescent="0.15"/>
  <cols>
    <col min="1" max="1" width="10.83203125" style="11"/>
    <col min="2" max="2" width="49.83203125" style="12" customWidth="1"/>
    <col min="3" max="3" width="10.83203125" style="24"/>
    <col min="4" max="5" width="10.83203125" style="10"/>
    <col min="6" max="6" width="16.6640625" style="10" customWidth="1"/>
    <col min="7" max="16384" width="10.83203125" style="10"/>
  </cols>
  <sheetData>
    <row r="1" spans="1:6" ht="34" customHeight="1" x14ac:dyDescent="0.15">
      <c r="A1" s="25" t="s">
        <v>127</v>
      </c>
      <c r="B1" s="26" t="s">
        <v>128</v>
      </c>
      <c r="C1" s="26" t="s">
        <v>41</v>
      </c>
      <c r="E1" s="26" t="s">
        <v>41</v>
      </c>
      <c r="F1" s="26" t="s">
        <v>129</v>
      </c>
    </row>
    <row r="2" spans="1:6" ht="34" customHeight="1" x14ac:dyDescent="0.15">
      <c r="A2" s="14">
        <v>1</v>
      </c>
      <c r="B2" s="120" t="s">
        <v>132</v>
      </c>
      <c r="C2" s="18" t="s">
        <v>49</v>
      </c>
      <c r="E2" s="18" t="s">
        <v>49</v>
      </c>
      <c r="F2" s="10">
        <f>COUNT(A2:A71)</f>
        <v>70</v>
      </c>
    </row>
    <row r="3" spans="1:6" ht="34" customHeight="1" x14ac:dyDescent="0.15">
      <c r="A3" s="15">
        <v>2</v>
      </c>
      <c r="B3" s="120" t="s">
        <v>406</v>
      </c>
      <c r="C3" s="19" t="s">
        <v>49</v>
      </c>
      <c r="E3" s="21" t="s">
        <v>51</v>
      </c>
      <c r="F3" s="10">
        <f>COUNT(A72:A142)</f>
        <v>71</v>
      </c>
    </row>
    <row r="4" spans="1:6" ht="34" customHeight="1" x14ac:dyDescent="0.15">
      <c r="A4" s="15">
        <v>3</v>
      </c>
      <c r="B4" s="120" t="s">
        <v>407</v>
      </c>
      <c r="C4" s="19" t="s">
        <v>49</v>
      </c>
      <c r="E4" s="22" t="s">
        <v>53</v>
      </c>
      <c r="F4" s="10">
        <f>COUNT(A143:A212)</f>
        <v>70</v>
      </c>
    </row>
    <row r="5" spans="1:6" ht="34" customHeight="1" x14ac:dyDescent="0.15">
      <c r="A5" s="15">
        <v>4</v>
      </c>
      <c r="B5" s="120" t="s">
        <v>405</v>
      </c>
      <c r="C5" s="19" t="s">
        <v>49</v>
      </c>
      <c r="E5" s="23" t="s">
        <v>55</v>
      </c>
      <c r="F5" s="10">
        <f>COUNT(A213:A283)</f>
        <v>71</v>
      </c>
    </row>
    <row r="6" spans="1:6" ht="34" customHeight="1" x14ac:dyDescent="0.15">
      <c r="A6" s="15">
        <v>5</v>
      </c>
      <c r="B6" s="120" t="s">
        <v>133</v>
      </c>
      <c r="C6" s="19" t="s">
        <v>49</v>
      </c>
    </row>
    <row r="7" spans="1:6" ht="34" customHeight="1" x14ac:dyDescent="0.15">
      <c r="A7" s="15">
        <v>6</v>
      </c>
      <c r="B7" s="120" t="s">
        <v>134</v>
      </c>
      <c r="C7" s="19" t="s">
        <v>49</v>
      </c>
    </row>
    <row r="8" spans="1:6" ht="34" customHeight="1" x14ac:dyDescent="0.15">
      <c r="A8" s="15">
        <v>7</v>
      </c>
      <c r="B8" s="120" t="s">
        <v>135</v>
      </c>
      <c r="C8" s="19" t="s">
        <v>49</v>
      </c>
    </row>
    <row r="9" spans="1:6" ht="34" customHeight="1" x14ac:dyDescent="0.15">
      <c r="A9" s="15">
        <v>8</v>
      </c>
      <c r="B9" s="120" t="s">
        <v>136</v>
      </c>
      <c r="C9" s="19" t="s">
        <v>49</v>
      </c>
    </row>
    <row r="10" spans="1:6" ht="34" customHeight="1" x14ac:dyDescent="0.15">
      <c r="A10" s="15">
        <v>9</v>
      </c>
      <c r="B10" s="120" t="s">
        <v>137</v>
      </c>
      <c r="C10" s="19" t="s">
        <v>49</v>
      </c>
    </row>
    <row r="11" spans="1:6" ht="34" customHeight="1" x14ac:dyDescent="0.15">
      <c r="A11" s="15">
        <v>10</v>
      </c>
      <c r="B11" s="120" t="s">
        <v>138</v>
      </c>
      <c r="C11" s="19" t="s">
        <v>49</v>
      </c>
    </row>
    <row r="12" spans="1:6" ht="34" customHeight="1" x14ac:dyDescent="0.15">
      <c r="A12" s="15">
        <v>11</v>
      </c>
      <c r="B12" s="120" t="s">
        <v>139</v>
      </c>
      <c r="C12" s="19" t="s">
        <v>49</v>
      </c>
    </row>
    <row r="13" spans="1:6" ht="34" customHeight="1" x14ac:dyDescent="0.15">
      <c r="A13" s="15">
        <v>12</v>
      </c>
      <c r="B13" s="120" t="s">
        <v>140</v>
      </c>
      <c r="C13" s="19" t="s">
        <v>49</v>
      </c>
    </row>
    <row r="14" spans="1:6" ht="34" customHeight="1" x14ac:dyDescent="0.15">
      <c r="A14" s="15">
        <v>13</v>
      </c>
      <c r="B14" s="120" t="s">
        <v>408</v>
      </c>
      <c r="C14" s="19" t="s">
        <v>49</v>
      </c>
    </row>
    <row r="15" spans="1:6" ht="34" customHeight="1" x14ac:dyDescent="0.15">
      <c r="A15" s="15">
        <v>14</v>
      </c>
      <c r="B15" s="120" t="s">
        <v>141</v>
      </c>
      <c r="C15" s="19" t="s">
        <v>49</v>
      </c>
    </row>
    <row r="16" spans="1:6" ht="34" customHeight="1" x14ac:dyDescent="0.15">
      <c r="A16" s="15">
        <v>15</v>
      </c>
      <c r="B16" s="120" t="s">
        <v>142</v>
      </c>
      <c r="C16" s="19" t="s">
        <v>49</v>
      </c>
    </row>
    <row r="17" spans="1:3" ht="34" customHeight="1" x14ac:dyDescent="0.15">
      <c r="A17" s="15">
        <v>16</v>
      </c>
      <c r="B17" s="120" t="s">
        <v>143</v>
      </c>
      <c r="C17" s="19" t="s">
        <v>49</v>
      </c>
    </row>
    <row r="18" spans="1:3" ht="34" customHeight="1" x14ac:dyDescent="0.15">
      <c r="A18" s="15">
        <v>17</v>
      </c>
      <c r="B18" s="120" t="s">
        <v>144</v>
      </c>
      <c r="C18" s="19" t="s">
        <v>49</v>
      </c>
    </row>
    <row r="19" spans="1:3" ht="34" customHeight="1" x14ac:dyDescent="0.15">
      <c r="A19" s="15">
        <v>18</v>
      </c>
      <c r="B19" s="120" t="s">
        <v>145</v>
      </c>
      <c r="C19" s="19" t="s">
        <v>49</v>
      </c>
    </row>
    <row r="20" spans="1:3" ht="34" customHeight="1" x14ac:dyDescent="0.15">
      <c r="A20" s="15">
        <v>19</v>
      </c>
      <c r="B20" s="120" t="s">
        <v>146</v>
      </c>
      <c r="C20" s="19" t="s">
        <v>49</v>
      </c>
    </row>
    <row r="21" spans="1:3" ht="34" customHeight="1" x14ac:dyDescent="0.15">
      <c r="A21" s="15">
        <v>20</v>
      </c>
      <c r="B21" s="120" t="s">
        <v>147</v>
      </c>
      <c r="C21" s="19" t="s">
        <v>49</v>
      </c>
    </row>
    <row r="22" spans="1:3" ht="34" customHeight="1" x14ac:dyDescent="0.15">
      <c r="A22" s="15">
        <v>21</v>
      </c>
      <c r="B22" s="120" t="s">
        <v>148</v>
      </c>
      <c r="C22" s="19" t="s">
        <v>49</v>
      </c>
    </row>
    <row r="23" spans="1:3" ht="34" customHeight="1" x14ac:dyDescent="0.15">
      <c r="A23" s="15">
        <v>22</v>
      </c>
      <c r="B23" s="120" t="s">
        <v>149</v>
      </c>
      <c r="C23" s="19" t="s">
        <v>49</v>
      </c>
    </row>
    <row r="24" spans="1:3" ht="34" customHeight="1" x14ac:dyDescent="0.15">
      <c r="A24" s="15">
        <v>23</v>
      </c>
      <c r="B24" s="120" t="s">
        <v>150</v>
      </c>
      <c r="C24" s="19" t="s">
        <v>49</v>
      </c>
    </row>
    <row r="25" spans="1:3" ht="34" customHeight="1" x14ac:dyDescent="0.15">
      <c r="A25" s="15">
        <v>24</v>
      </c>
      <c r="B25" s="120" t="s">
        <v>151</v>
      </c>
      <c r="C25" s="19" t="s">
        <v>49</v>
      </c>
    </row>
    <row r="26" spans="1:3" ht="34" customHeight="1" x14ac:dyDescent="0.15">
      <c r="A26" s="15">
        <v>25</v>
      </c>
      <c r="B26" s="120" t="s">
        <v>152</v>
      </c>
      <c r="C26" s="19" t="s">
        <v>49</v>
      </c>
    </row>
    <row r="27" spans="1:3" ht="34" customHeight="1" x14ac:dyDescent="0.15">
      <c r="A27" s="15">
        <v>26</v>
      </c>
      <c r="B27" s="120" t="s">
        <v>153</v>
      </c>
      <c r="C27" s="19" t="s">
        <v>49</v>
      </c>
    </row>
    <row r="28" spans="1:3" ht="34" customHeight="1" x14ac:dyDescent="0.15">
      <c r="A28" s="15">
        <v>27</v>
      </c>
      <c r="B28" s="120" t="s">
        <v>154</v>
      </c>
      <c r="C28" s="19" t="s">
        <v>49</v>
      </c>
    </row>
    <row r="29" spans="1:3" ht="34" customHeight="1" x14ac:dyDescent="0.15">
      <c r="A29" s="15">
        <v>28</v>
      </c>
      <c r="B29" s="120" t="s">
        <v>155</v>
      </c>
      <c r="C29" s="19" t="s">
        <v>49</v>
      </c>
    </row>
    <row r="30" spans="1:3" ht="34" customHeight="1" x14ac:dyDescent="0.15">
      <c r="A30" s="15">
        <v>29</v>
      </c>
      <c r="B30" s="120" t="s">
        <v>156</v>
      </c>
      <c r="C30" s="19" t="s">
        <v>49</v>
      </c>
    </row>
    <row r="31" spans="1:3" ht="34" customHeight="1" x14ac:dyDescent="0.15">
      <c r="A31" s="15">
        <v>30</v>
      </c>
      <c r="B31" s="120" t="s">
        <v>157</v>
      </c>
      <c r="C31" s="19" t="s">
        <v>49</v>
      </c>
    </row>
    <row r="32" spans="1:3" ht="34" customHeight="1" x14ac:dyDescent="0.15">
      <c r="A32" s="15">
        <v>31</v>
      </c>
      <c r="B32" s="120" t="s">
        <v>158</v>
      </c>
      <c r="C32" s="19" t="s">
        <v>49</v>
      </c>
    </row>
    <row r="33" spans="1:3" ht="34" customHeight="1" x14ac:dyDescent="0.15">
      <c r="A33" s="15">
        <v>32</v>
      </c>
      <c r="B33" s="120" t="s">
        <v>159</v>
      </c>
      <c r="C33" s="19" t="s">
        <v>49</v>
      </c>
    </row>
    <row r="34" spans="1:3" ht="34" customHeight="1" x14ac:dyDescent="0.15">
      <c r="A34" s="15">
        <v>33</v>
      </c>
      <c r="B34" s="120" t="s">
        <v>160</v>
      </c>
      <c r="C34" s="19" t="s">
        <v>49</v>
      </c>
    </row>
    <row r="35" spans="1:3" ht="34" customHeight="1" x14ac:dyDescent="0.15">
      <c r="A35" s="15">
        <v>34</v>
      </c>
      <c r="B35" s="120" t="s">
        <v>161</v>
      </c>
      <c r="C35" s="19" t="s">
        <v>49</v>
      </c>
    </row>
    <row r="36" spans="1:3" ht="34" customHeight="1" x14ac:dyDescent="0.15">
      <c r="A36" s="15">
        <v>35</v>
      </c>
      <c r="B36" s="120" t="s">
        <v>162</v>
      </c>
      <c r="C36" s="19" t="s">
        <v>49</v>
      </c>
    </row>
    <row r="37" spans="1:3" ht="34" customHeight="1" x14ac:dyDescent="0.15">
      <c r="A37" s="15">
        <v>36</v>
      </c>
      <c r="B37" s="120" t="s">
        <v>163</v>
      </c>
      <c r="C37" s="19" t="s">
        <v>49</v>
      </c>
    </row>
    <row r="38" spans="1:3" ht="34" customHeight="1" x14ac:dyDescent="0.15">
      <c r="A38" s="15">
        <v>37</v>
      </c>
      <c r="B38" s="120" t="s">
        <v>164</v>
      </c>
      <c r="C38" s="19" t="s">
        <v>49</v>
      </c>
    </row>
    <row r="39" spans="1:3" ht="34" customHeight="1" x14ac:dyDescent="0.15">
      <c r="A39" s="15">
        <v>38</v>
      </c>
      <c r="B39" s="120" t="s">
        <v>165</v>
      </c>
      <c r="C39" s="19" t="s">
        <v>49</v>
      </c>
    </row>
    <row r="40" spans="1:3" ht="34" customHeight="1" x14ac:dyDescent="0.15">
      <c r="A40" s="15">
        <v>39</v>
      </c>
      <c r="B40" s="120" t="s">
        <v>166</v>
      </c>
      <c r="C40" s="19" t="s">
        <v>49</v>
      </c>
    </row>
    <row r="41" spans="1:3" ht="34" customHeight="1" x14ac:dyDescent="0.15">
      <c r="A41" s="15">
        <v>40</v>
      </c>
      <c r="B41" s="120" t="s">
        <v>167</v>
      </c>
      <c r="C41" s="19" t="s">
        <v>49</v>
      </c>
    </row>
    <row r="42" spans="1:3" ht="34" customHeight="1" x14ac:dyDescent="0.15">
      <c r="A42" s="15">
        <v>41</v>
      </c>
      <c r="B42" s="120" t="s">
        <v>168</v>
      </c>
      <c r="C42" s="19" t="s">
        <v>49</v>
      </c>
    </row>
    <row r="43" spans="1:3" ht="34" customHeight="1" x14ac:dyDescent="0.15">
      <c r="A43" s="15">
        <v>42</v>
      </c>
      <c r="B43" s="120" t="s">
        <v>169</v>
      </c>
      <c r="C43" s="19" t="s">
        <v>49</v>
      </c>
    </row>
    <row r="44" spans="1:3" ht="34" customHeight="1" x14ac:dyDescent="0.15">
      <c r="A44" s="15">
        <v>43</v>
      </c>
      <c r="B44" s="120" t="s">
        <v>170</v>
      </c>
      <c r="C44" s="19" t="s">
        <v>49</v>
      </c>
    </row>
    <row r="45" spans="1:3" ht="34" customHeight="1" x14ac:dyDescent="0.15">
      <c r="A45" s="15">
        <v>44</v>
      </c>
      <c r="B45" s="120" t="s">
        <v>171</v>
      </c>
      <c r="C45" s="19" t="s">
        <v>49</v>
      </c>
    </row>
    <row r="46" spans="1:3" ht="34" customHeight="1" x14ac:dyDescent="0.15">
      <c r="A46" s="15">
        <v>45</v>
      </c>
      <c r="B46" s="120" t="s">
        <v>172</v>
      </c>
      <c r="C46" s="19" t="s">
        <v>49</v>
      </c>
    </row>
    <row r="47" spans="1:3" ht="34" customHeight="1" x14ac:dyDescent="0.15">
      <c r="A47" s="15">
        <v>46</v>
      </c>
      <c r="B47" s="120" t="s">
        <v>173</v>
      </c>
      <c r="C47" s="19" t="s">
        <v>49</v>
      </c>
    </row>
    <row r="48" spans="1:3" ht="34" customHeight="1" x14ac:dyDescent="0.15">
      <c r="A48" s="15">
        <v>47</v>
      </c>
      <c r="B48" s="120" t="s">
        <v>174</v>
      </c>
      <c r="C48" s="19" t="s">
        <v>49</v>
      </c>
    </row>
    <row r="49" spans="1:3" ht="34" customHeight="1" x14ac:dyDescent="0.15">
      <c r="A49" s="15">
        <v>48</v>
      </c>
      <c r="B49" s="120" t="s">
        <v>175</v>
      </c>
      <c r="C49" s="19" t="s">
        <v>49</v>
      </c>
    </row>
    <row r="50" spans="1:3" ht="34" customHeight="1" x14ac:dyDescent="0.15">
      <c r="A50" s="15">
        <v>49</v>
      </c>
      <c r="B50" s="120" t="s">
        <v>176</v>
      </c>
      <c r="C50" s="19" t="s">
        <v>49</v>
      </c>
    </row>
    <row r="51" spans="1:3" ht="34" customHeight="1" x14ac:dyDescent="0.15">
      <c r="A51" s="15">
        <v>50</v>
      </c>
      <c r="B51" s="120" t="s">
        <v>177</v>
      </c>
      <c r="C51" s="19" t="s">
        <v>49</v>
      </c>
    </row>
    <row r="52" spans="1:3" ht="34" customHeight="1" x14ac:dyDescent="0.15">
      <c r="A52" s="15">
        <v>51</v>
      </c>
      <c r="B52" s="120" t="s">
        <v>178</v>
      </c>
      <c r="C52" s="19" t="s">
        <v>49</v>
      </c>
    </row>
    <row r="53" spans="1:3" ht="34" customHeight="1" x14ac:dyDescent="0.15">
      <c r="A53" s="15">
        <v>52</v>
      </c>
      <c r="B53" s="120" t="s">
        <v>179</v>
      </c>
      <c r="C53" s="19" t="s">
        <v>49</v>
      </c>
    </row>
    <row r="54" spans="1:3" ht="34" customHeight="1" x14ac:dyDescent="0.15">
      <c r="A54" s="15">
        <v>53</v>
      </c>
      <c r="B54" s="120" t="s">
        <v>180</v>
      </c>
      <c r="C54" s="19" t="s">
        <v>49</v>
      </c>
    </row>
    <row r="55" spans="1:3" ht="34" customHeight="1" x14ac:dyDescent="0.15">
      <c r="A55" s="15">
        <v>54</v>
      </c>
      <c r="B55" s="120" t="s">
        <v>181</v>
      </c>
      <c r="C55" s="19" t="s">
        <v>49</v>
      </c>
    </row>
    <row r="56" spans="1:3" ht="34" customHeight="1" x14ac:dyDescent="0.15">
      <c r="A56" s="15">
        <v>55</v>
      </c>
      <c r="B56" s="120" t="s">
        <v>182</v>
      </c>
      <c r="C56" s="19" t="s">
        <v>49</v>
      </c>
    </row>
    <row r="57" spans="1:3" ht="34" customHeight="1" x14ac:dyDescent="0.15">
      <c r="A57" s="15">
        <v>56</v>
      </c>
      <c r="B57" s="120" t="s">
        <v>183</v>
      </c>
      <c r="C57" s="19" t="s">
        <v>49</v>
      </c>
    </row>
    <row r="58" spans="1:3" ht="34" customHeight="1" x14ac:dyDescent="0.15">
      <c r="A58" s="15">
        <v>57</v>
      </c>
      <c r="B58" s="120" t="s">
        <v>184</v>
      </c>
      <c r="C58" s="19" t="s">
        <v>49</v>
      </c>
    </row>
    <row r="59" spans="1:3" ht="34" customHeight="1" x14ac:dyDescent="0.15">
      <c r="A59" s="15">
        <v>58</v>
      </c>
      <c r="B59" s="120" t="s">
        <v>185</v>
      </c>
      <c r="C59" s="19" t="s">
        <v>49</v>
      </c>
    </row>
    <row r="60" spans="1:3" ht="34" customHeight="1" x14ac:dyDescent="0.15">
      <c r="A60" s="15">
        <v>59</v>
      </c>
      <c r="B60" s="120" t="s">
        <v>186</v>
      </c>
      <c r="C60" s="19" t="s">
        <v>49</v>
      </c>
    </row>
    <row r="61" spans="1:3" ht="34" customHeight="1" x14ac:dyDescent="0.15">
      <c r="A61" s="15">
        <v>60</v>
      </c>
      <c r="B61" s="120" t="s">
        <v>187</v>
      </c>
      <c r="C61" s="19" t="s">
        <v>49</v>
      </c>
    </row>
    <row r="62" spans="1:3" ht="34" customHeight="1" x14ac:dyDescent="0.15">
      <c r="A62" s="15">
        <v>61</v>
      </c>
      <c r="B62" s="120" t="s">
        <v>188</v>
      </c>
      <c r="C62" s="19" t="s">
        <v>49</v>
      </c>
    </row>
    <row r="63" spans="1:3" ht="34" customHeight="1" x14ac:dyDescent="0.15">
      <c r="A63" s="15">
        <v>62</v>
      </c>
      <c r="B63" s="120" t="s">
        <v>189</v>
      </c>
      <c r="C63" s="19" t="s">
        <v>49</v>
      </c>
    </row>
    <row r="64" spans="1:3" ht="34" customHeight="1" x14ac:dyDescent="0.15">
      <c r="A64" s="15">
        <v>63</v>
      </c>
      <c r="B64" s="120" t="s">
        <v>190</v>
      </c>
      <c r="C64" s="19" t="s">
        <v>49</v>
      </c>
    </row>
    <row r="65" spans="1:3" ht="34" customHeight="1" x14ac:dyDescent="0.15">
      <c r="A65" s="15">
        <v>64</v>
      </c>
      <c r="B65" s="120" t="s">
        <v>191</v>
      </c>
      <c r="C65" s="19" t="s">
        <v>49</v>
      </c>
    </row>
    <row r="66" spans="1:3" ht="34" customHeight="1" x14ac:dyDescent="0.15">
      <c r="A66" s="15">
        <v>65</v>
      </c>
      <c r="B66" s="120" t="s">
        <v>192</v>
      </c>
      <c r="C66" s="19" t="s">
        <v>49</v>
      </c>
    </row>
    <row r="67" spans="1:3" ht="34" customHeight="1" x14ac:dyDescent="0.15">
      <c r="A67" s="15">
        <v>66</v>
      </c>
      <c r="B67" s="120" t="s">
        <v>193</v>
      </c>
      <c r="C67" s="19" t="s">
        <v>49</v>
      </c>
    </row>
    <row r="68" spans="1:3" ht="34" customHeight="1" x14ac:dyDescent="0.15">
      <c r="A68" s="15">
        <v>67</v>
      </c>
      <c r="B68" s="120" t="s">
        <v>194</v>
      </c>
      <c r="C68" s="19" t="s">
        <v>49</v>
      </c>
    </row>
    <row r="69" spans="1:3" ht="34" customHeight="1" x14ac:dyDescent="0.15">
      <c r="A69" s="15">
        <v>68</v>
      </c>
      <c r="B69" s="120" t="s">
        <v>195</v>
      </c>
      <c r="C69" s="19" t="s">
        <v>49</v>
      </c>
    </row>
    <row r="70" spans="1:3" ht="34" customHeight="1" x14ac:dyDescent="0.15">
      <c r="A70" s="15">
        <v>69</v>
      </c>
      <c r="B70" s="120" t="s">
        <v>196</v>
      </c>
      <c r="C70" s="19" t="s">
        <v>49</v>
      </c>
    </row>
    <row r="71" spans="1:3" ht="34" customHeight="1" x14ac:dyDescent="0.15">
      <c r="A71" s="16">
        <v>70</v>
      </c>
      <c r="B71" s="120" t="s">
        <v>197</v>
      </c>
      <c r="C71" s="20" t="s">
        <v>49</v>
      </c>
    </row>
    <row r="72" spans="1:3" ht="34" customHeight="1" x14ac:dyDescent="0.15">
      <c r="A72" s="17">
        <v>71</v>
      </c>
      <c r="B72" s="120" t="s">
        <v>198</v>
      </c>
      <c r="C72" s="21" t="s">
        <v>51</v>
      </c>
    </row>
    <row r="73" spans="1:3" ht="34" customHeight="1" x14ac:dyDescent="0.15">
      <c r="A73" s="13">
        <v>72</v>
      </c>
      <c r="B73" s="120" t="s">
        <v>199</v>
      </c>
      <c r="C73" s="21" t="s">
        <v>51</v>
      </c>
    </row>
    <row r="74" spans="1:3" ht="34" customHeight="1" x14ac:dyDescent="0.15">
      <c r="A74" s="13">
        <v>73</v>
      </c>
      <c r="B74" s="120" t="s">
        <v>200</v>
      </c>
      <c r="C74" s="21" t="s">
        <v>51</v>
      </c>
    </row>
    <row r="75" spans="1:3" ht="34" customHeight="1" x14ac:dyDescent="0.15">
      <c r="A75" s="13">
        <v>74</v>
      </c>
      <c r="B75" s="120" t="s">
        <v>201</v>
      </c>
      <c r="C75" s="21" t="s">
        <v>51</v>
      </c>
    </row>
    <row r="76" spans="1:3" ht="34" customHeight="1" x14ac:dyDescent="0.15">
      <c r="A76" s="13">
        <v>75</v>
      </c>
      <c r="B76" s="120" t="s">
        <v>202</v>
      </c>
      <c r="C76" s="21" t="s">
        <v>51</v>
      </c>
    </row>
    <row r="77" spans="1:3" ht="34" customHeight="1" x14ac:dyDescent="0.15">
      <c r="A77" s="13">
        <v>76</v>
      </c>
      <c r="B77" s="120" t="s">
        <v>203</v>
      </c>
      <c r="C77" s="21" t="s">
        <v>51</v>
      </c>
    </row>
    <row r="78" spans="1:3" ht="34" customHeight="1" x14ac:dyDescent="0.15">
      <c r="A78" s="13">
        <v>77</v>
      </c>
      <c r="B78" s="120" t="s">
        <v>204</v>
      </c>
      <c r="C78" s="21" t="s">
        <v>51</v>
      </c>
    </row>
    <row r="79" spans="1:3" ht="34" customHeight="1" x14ac:dyDescent="0.15">
      <c r="A79" s="13">
        <v>78</v>
      </c>
      <c r="B79" s="120" t="s">
        <v>205</v>
      </c>
      <c r="C79" s="21" t="s">
        <v>51</v>
      </c>
    </row>
    <row r="80" spans="1:3" ht="34" customHeight="1" x14ac:dyDescent="0.15">
      <c r="A80" s="13">
        <v>79</v>
      </c>
      <c r="B80" s="120" t="s">
        <v>206</v>
      </c>
      <c r="C80" s="21" t="s">
        <v>51</v>
      </c>
    </row>
    <row r="81" spans="1:3" ht="34" customHeight="1" x14ac:dyDescent="0.15">
      <c r="A81" s="13">
        <v>80</v>
      </c>
      <c r="B81" s="120" t="s">
        <v>207</v>
      </c>
      <c r="C81" s="21" t="s">
        <v>51</v>
      </c>
    </row>
    <row r="82" spans="1:3" ht="34" customHeight="1" x14ac:dyDescent="0.15">
      <c r="A82" s="13">
        <v>81</v>
      </c>
      <c r="B82" s="120" t="s">
        <v>208</v>
      </c>
      <c r="C82" s="21" t="s">
        <v>51</v>
      </c>
    </row>
    <row r="83" spans="1:3" ht="34" customHeight="1" x14ac:dyDescent="0.15">
      <c r="A83" s="13">
        <v>82</v>
      </c>
      <c r="B83" s="120" t="s">
        <v>209</v>
      </c>
      <c r="C83" s="21" t="s">
        <v>51</v>
      </c>
    </row>
    <row r="84" spans="1:3" ht="34" customHeight="1" x14ac:dyDescent="0.15">
      <c r="A84" s="13">
        <v>83</v>
      </c>
      <c r="B84" s="120" t="s">
        <v>210</v>
      </c>
      <c r="C84" s="21" t="s">
        <v>51</v>
      </c>
    </row>
    <row r="85" spans="1:3" ht="34" customHeight="1" x14ac:dyDescent="0.15">
      <c r="A85" s="13">
        <v>84</v>
      </c>
      <c r="B85" s="120" t="s">
        <v>211</v>
      </c>
      <c r="C85" s="21" t="s">
        <v>51</v>
      </c>
    </row>
    <row r="86" spans="1:3" ht="34" customHeight="1" x14ac:dyDescent="0.15">
      <c r="A86" s="13">
        <v>85</v>
      </c>
      <c r="B86" s="120" t="s">
        <v>212</v>
      </c>
      <c r="C86" s="21" t="s">
        <v>51</v>
      </c>
    </row>
    <row r="87" spans="1:3" ht="34" customHeight="1" x14ac:dyDescent="0.15">
      <c r="A87" s="13">
        <v>86</v>
      </c>
      <c r="B87" s="120" t="s">
        <v>213</v>
      </c>
      <c r="C87" s="21" t="s">
        <v>51</v>
      </c>
    </row>
    <row r="88" spans="1:3" ht="34" customHeight="1" x14ac:dyDescent="0.15">
      <c r="A88" s="13">
        <v>87</v>
      </c>
      <c r="B88" s="120" t="s">
        <v>214</v>
      </c>
      <c r="C88" s="21" t="s">
        <v>51</v>
      </c>
    </row>
    <row r="89" spans="1:3" ht="34" customHeight="1" x14ac:dyDescent="0.15">
      <c r="A89" s="13">
        <v>88</v>
      </c>
      <c r="B89" s="120" t="s">
        <v>215</v>
      </c>
      <c r="C89" s="21" t="s">
        <v>51</v>
      </c>
    </row>
    <row r="90" spans="1:3" ht="34" customHeight="1" x14ac:dyDescent="0.15">
      <c r="A90" s="13">
        <v>89</v>
      </c>
      <c r="B90" s="120" t="s">
        <v>216</v>
      </c>
      <c r="C90" s="21" t="s">
        <v>51</v>
      </c>
    </row>
    <row r="91" spans="1:3" ht="34" customHeight="1" x14ac:dyDescent="0.15">
      <c r="A91" s="13">
        <v>90</v>
      </c>
      <c r="B91" s="120" t="s">
        <v>217</v>
      </c>
      <c r="C91" s="21" t="s">
        <v>51</v>
      </c>
    </row>
    <row r="92" spans="1:3" ht="34" customHeight="1" x14ac:dyDescent="0.15">
      <c r="A92" s="13">
        <v>91</v>
      </c>
      <c r="B92" s="120" t="s">
        <v>218</v>
      </c>
      <c r="C92" s="21" t="s">
        <v>51</v>
      </c>
    </row>
    <row r="93" spans="1:3" ht="34" customHeight="1" x14ac:dyDescent="0.15">
      <c r="A93" s="13">
        <v>92</v>
      </c>
      <c r="B93" s="120" t="s">
        <v>219</v>
      </c>
      <c r="C93" s="21" t="s">
        <v>51</v>
      </c>
    </row>
    <row r="94" spans="1:3" ht="34" customHeight="1" x14ac:dyDescent="0.15">
      <c r="A94" s="13">
        <v>93</v>
      </c>
      <c r="B94" s="120" t="s">
        <v>220</v>
      </c>
      <c r="C94" s="21" t="s">
        <v>51</v>
      </c>
    </row>
    <row r="95" spans="1:3" ht="34" customHeight="1" x14ac:dyDescent="0.15">
      <c r="A95" s="13">
        <v>94</v>
      </c>
      <c r="B95" s="120" t="s">
        <v>221</v>
      </c>
      <c r="C95" s="21" t="s">
        <v>51</v>
      </c>
    </row>
    <row r="96" spans="1:3" ht="34" customHeight="1" x14ac:dyDescent="0.15">
      <c r="A96" s="13">
        <v>95</v>
      </c>
      <c r="B96" s="120" t="s">
        <v>222</v>
      </c>
      <c r="C96" s="21" t="s">
        <v>51</v>
      </c>
    </row>
    <row r="97" spans="1:3" ht="34" customHeight="1" x14ac:dyDescent="0.15">
      <c r="A97" s="13">
        <v>96</v>
      </c>
      <c r="B97" s="120" t="s">
        <v>223</v>
      </c>
      <c r="C97" s="21" t="s">
        <v>51</v>
      </c>
    </row>
    <row r="98" spans="1:3" ht="34" customHeight="1" x14ac:dyDescent="0.15">
      <c r="A98" s="13">
        <v>97</v>
      </c>
      <c r="B98" s="120" t="s">
        <v>224</v>
      </c>
      <c r="C98" s="21" t="s">
        <v>51</v>
      </c>
    </row>
    <row r="99" spans="1:3" ht="34" customHeight="1" x14ac:dyDescent="0.15">
      <c r="A99" s="13">
        <v>98</v>
      </c>
      <c r="B99" s="120" t="s">
        <v>225</v>
      </c>
      <c r="C99" s="21" t="s">
        <v>51</v>
      </c>
    </row>
    <row r="100" spans="1:3" ht="34" customHeight="1" x14ac:dyDescent="0.15">
      <c r="A100" s="13">
        <v>99</v>
      </c>
      <c r="B100" s="120" t="s">
        <v>226</v>
      </c>
      <c r="C100" s="21" t="s">
        <v>51</v>
      </c>
    </row>
    <row r="101" spans="1:3" ht="34" customHeight="1" x14ac:dyDescent="0.15">
      <c r="A101" s="13">
        <v>100</v>
      </c>
      <c r="B101" s="120" t="s">
        <v>172</v>
      </c>
      <c r="C101" s="21" t="s">
        <v>51</v>
      </c>
    </row>
    <row r="102" spans="1:3" ht="34" customHeight="1" x14ac:dyDescent="0.15">
      <c r="A102" s="13">
        <v>101</v>
      </c>
      <c r="B102" s="120" t="s">
        <v>173</v>
      </c>
      <c r="C102" s="21" t="s">
        <v>51</v>
      </c>
    </row>
    <row r="103" spans="1:3" ht="34" customHeight="1" x14ac:dyDescent="0.15">
      <c r="A103" s="13">
        <v>102</v>
      </c>
      <c r="B103" s="120" t="s">
        <v>227</v>
      </c>
      <c r="C103" s="21" t="s">
        <v>51</v>
      </c>
    </row>
    <row r="104" spans="1:3" ht="34" customHeight="1" x14ac:dyDescent="0.15">
      <c r="A104" s="13">
        <v>103</v>
      </c>
      <c r="B104" s="120" t="s">
        <v>228</v>
      </c>
      <c r="C104" s="21" t="s">
        <v>51</v>
      </c>
    </row>
    <row r="105" spans="1:3" ht="34" customHeight="1" x14ac:dyDescent="0.15">
      <c r="A105" s="13">
        <v>104</v>
      </c>
      <c r="B105" s="120" t="s">
        <v>229</v>
      </c>
      <c r="C105" s="21" t="s">
        <v>51</v>
      </c>
    </row>
    <row r="106" spans="1:3" ht="34" customHeight="1" x14ac:dyDescent="0.15">
      <c r="A106" s="13">
        <v>105</v>
      </c>
      <c r="B106" s="120" t="s">
        <v>230</v>
      </c>
      <c r="C106" s="21" t="s">
        <v>51</v>
      </c>
    </row>
    <row r="107" spans="1:3" ht="34" customHeight="1" x14ac:dyDescent="0.15">
      <c r="A107" s="13">
        <v>106</v>
      </c>
      <c r="B107" s="120" t="s">
        <v>231</v>
      </c>
      <c r="C107" s="21" t="s">
        <v>51</v>
      </c>
    </row>
    <row r="108" spans="1:3" ht="34" customHeight="1" x14ac:dyDescent="0.15">
      <c r="A108" s="13">
        <v>107</v>
      </c>
      <c r="B108" s="120" t="s">
        <v>232</v>
      </c>
      <c r="C108" s="21" t="s">
        <v>51</v>
      </c>
    </row>
    <row r="109" spans="1:3" ht="34" customHeight="1" x14ac:dyDescent="0.15">
      <c r="A109" s="13">
        <v>108</v>
      </c>
      <c r="B109" s="120" t="s">
        <v>233</v>
      </c>
      <c r="C109" s="21" t="s">
        <v>51</v>
      </c>
    </row>
    <row r="110" spans="1:3" ht="34" customHeight="1" x14ac:dyDescent="0.15">
      <c r="A110" s="13">
        <v>109</v>
      </c>
      <c r="B110" s="120" t="s">
        <v>234</v>
      </c>
      <c r="C110" s="21" t="s">
        <v>51</v>
      </c>
    </row>
    <row r="111" spans="1:3" ht="34" customHeight="1" x14ac:dyDescent="0.15">
      <c r="A111" s="13">
        <v>110</v>
      </c>
      <c r="B111" s="120" t="s">
        <v>235</v>
      </c>
      <c r="C111" s="21" t="s">
        <v>51</v>
      </c>
    </row>
    <row r="112" spans="1:3" ht="34" customHeight="1" x14ac:dyDescent="0.15">
      <c r="A112" s="13">
        <v>111</v>
      </c>
      <c r="B112" s="120" t="s">
        <v>236</v>
      </c>
      <c r="C112" s="21" t="s">
        <v>51</v>
      </c>
    </row>
    <row r="113" spans="1:3" ht="34" customHeight="1" x14ac:dyDescent="0.15">
      <c r="A113" s="13">
        <v>112</v>
      </c>
      <c r="B113" s="120" t="s">
        <v>237</v>
      </c>
      <c r="C113" s="21" t="s">
        <v>51</v>
      </c>
    </row>
    <row r="114" spans="1:3" ht="34" customHeight="1" x14ac:dyDescent="0.15">
      <c r="A114" s="13">
        <v>113</v>
      </c>
      <c r="B114" s="120" t="s">
        <v>238</v>
      </c>
      <c r="C114" s="21" t="s">
        <v>51</v>
      </c>
    </row>
    <row r="115" spans="1:3" ht="34" customHeight="1" x14ac:dyDescent="0.15">
      <c r="A115" s="13">
        <v>114</v>
      </c>
      <c r="B115" s="120" t="s">
        <v>239</v>
      </c>
      <c r="C115" s="21" t="s">
        <v>51</v>
      </c>
    </row>
    <row r="116" spans="1:3" ht="34" customHeight="1" x14ac:dyDescent="0.15">
      <c r="A116" s="13">
        <v>115</v>
      </c>
      <c r="B116" s="120" t="s">
        <v>240</v>
      </c>
      <c r="C116" s="21" t="s">
        <v>51</v>
      </c>
    </row>
    <row r="117" spans="1:3" ht="34" customHeight="1" x14ac:dyDescent="0.15">
      <c r="A117" s="13">
        <v>116</v>
      </c>
      <c r="B117" s="120" t="s">
        <v>241</v>
      </c>
      <c r="C117" s="21" t="s">
        <v>51</v>
      </c>
    </row>
    <row r="118" spans="1:3" ht="34" customHeight="1" x14ac:dyDescent="0.15">
      <c r="A118" s="13">
        <v>117</v>
      </c>
      <c r="B118" s="120" t="s">
        <v>242</v>
      </c>
      <c r="C118" s="21" t="s">
        <v>51</v>
      </c>
    </row>
    <row r="119" spans="1:3" ht="34" customHeight="1" x14ac:dyDescent="0.15">
      <c r="A119" s="13">
        <v>118</v>
      </c>
      <c r="B119" s="120" t="s">
        <v>243</v>
      </c>
      <c r="C119" s="21" t="s">
        <v>51</v>
      </c>
    </row>
    <row r="120" spans="1:3" ht="34" customHeight="1" x14ac:dyDescent="0.15">
      <c r="A120" s="13">
        <v>119</v>
      </c>
      <c r="B120" s="120" t="s">
        <v>244</v>
      </c>
      <c r="C120" s="21" t="s">
        <v>51</v>
      </c>
    </row>
    <row r="121" spans="1:3" ht="34" customHeight="1" x14ac:dyDescent="0.15">
      <c r="A121" s="13">
        <v>120</v>
      </c>
      <c r="B121" s="120" t="s">
        <v>245</v>
      </c>
      <c r="C121" s="21" t="s">
        <v>51</v>
      </c>
    </row>
    <row r="122" spans="1:3" ht="34" customHeight="1" x14ac:dyDescent="0.15">
      <c r="A122" s="13">
        <v>121</v>
      </c>
      <c r="B122" s="120" t="s">
        <v>246</v>
      </c>
      <c r="C122" s="21" t="s">
        <v>51</v>
      </c>
    </row>
    <row r="123" spans="1:3" ht="34" customHeight="1" x14ac:dyDescent="0.15">
      <c r="A123" s="13">
        <v>122</v>
      </c>
      <c r="B123" s="120" t="s">
        <v>247</v>
      </c>
      <c r="C123" s="21" t="s">
        <v>51</v>
      </c>
    </row>
    <row r="124" spans="1:3" ht="34" customHeight="1" x14ac:dyDescent="0.15">
      <c r="A124" s="13">
        <v>123</v>
      </c>
      <c r="B124" s="120" t="s">
        <v>248</v>
      </c>
      <c r="C124" s="21" t="s">
        <v>51</v>
      </c>
    </row>
    <row r="125" spans="1:3" ht="34" customHeight="1" x14ac:dyDescent="0.15">
      <c r="A125" s="13">
        <v>124</v>
      </c>
      <c r="B125" s="120" t="s">
        <v>249</v>
      </c>
      <c r="C125" s="21" t="s">
        <v>51</v>
      </c>
    </row>
    <row r="126" spans="1:3" ht="34" customHeight="1" x14ac:dyDescent="0.15">
      <c r="A126" s="13">
        <v>125</v>
      </c>
      <c r="B126" s="120" t="s">
        <v>251</v>
      </c>
      <c r="C126" s="21" t="s">
        <v>51</v>
      </c>
    </row>
    <row r="127" spans="1:3" ht="34" customHeight="1" x14ac:dyDescent="0.15">
      <c r="A127" s="13">
        <v>126</v>
      </c>
      <c r="B127" s="120" t="s">
        <v>250</v>
      </c>
      <c r="C127" s="21" t="s">
        <v>51</v>
      </c>
    </row>
    <row r="128" spans="1:3" ht="34" customHeight="1" x14ac:dyDescent="0.15">
      <c r="A128" s="13">
        <v>127</v>
      </c>
      <c r="B128" s="120" t="s">
        <v>252</v>
      </c>
      <c r="C128" s="21" t="s">
        <v>51</v>
      </c>
    </row>
    <row r="129" spans="1:3" ht="34" customHeight="1" x14ac:dyDescent="0.15">
      <c r="A129" s="13">
        <v>128</v>
      </c>
      <c r="B129" s="120" t="s">
        <v>253</v>
      </c>
      <c r="C129" s="21" t="s">
        <v>51</v>
      </c>
    </row>
    <row r="130" spans="1:3" ht="34" customHeight="1" x14ac:dyDescent="0.15">
      <c r="A130" s="13">
        <v>129</v>
      </c>
      <c r="B130" s="120" t="s">
        <v>254</v>
      </c>
      <c r="C130" s="21" t="s">
        <v>51</v>
      </c>
    </row>
    <row r="131" spans="1:3" ht="34" customHeight="1" x14ac:dyDescent="0.15">
      <c r="A131" s="13">
        <v>130</v>
      </c>
      <c r="B131" s="120" t="s">
        <v>255</v>
      </c>
      <c r="C131" s="21" t="s">
        <v>51</v>
      </c>
    </row>
    <row r="132" spans="1:3" ht="34" customHeight="1" x14ac:dyDescent="0.15">
      <c r="A132" s="13">
        <v>131</v>
      </c>
      <c r="B132" s="120" t="s">
        <v>256</v>
      </c>
      <c r="C132" s="21" t="s">
        <v>51</v>
      </c>
    </row>
    <row r="133" spans="1:3" ht="34" customHeight="1" x14ac:dyDescent="0.15">
      <c r="A133" s="13">
        <v>132</v>
      </c>
      <c r="B133" s="120" t="s">
        <v>257</v>
      </c>
      <c r="C133" s="21" t="s">
        <v>51</v>
      </c>
    </row>
    <row r="134" spans="1:3" ht="34" customHeight="1" x14ac:dyDescent="0.15">
      <c r="A134" s="13">
        <v>133</v>
      </c>
      <c r="B134" s="120" t="s">
        <v>258</v>
      </c>
      <c r="C134" s="21" t="s">
        <v>51</v>
      </c>
    </row>
    <row r="135" spans="1:3" ht="34" customHeight="1" x14ac:dyDescent="0.15">
      <c r="A135" s="13">
        <v>134</v>
      </c>
      <c r="B135" s="120" t="s">
        <v>259</v>
      </c>
      <c r="C135" s="21" t="s">
        <v>51</v>
      </c>
    </row>
    <row r="136" spans="1:3" ht="34" customHeight="1" x14ac:dyDescent="0.15">
      <c r="A136" s="13">
        <v>135</v>
      </c>
      <c r="B136" s="120" t="s">
        <v>260</v>
      </c>
      <c r="C136" s="21" t="s">
        <v>51</v>
      </c>
    </row>
    <row r="137" spans="1:3" ht="34" customHeight="1" x14ac:dyDescent="0.15">
      <c r="A137" s="13">
        <v>136</v>
      </c>
      <c r="B137" s="120" t="s">
        <v>261</v>
      </c>
      <c r="C137" s="21" t="s">
        <v>51</v>
      </c>
    </row>
    <row r="138" spans="1:3" ht="34" customHeight="1" x14ac:dyDescent="0.15">
      <c r="A138" s="13">
        <v>137</v>
      </c>
      <c r="B138" s="120" t="s">
        <v>262</v>
      </c>
      <c r="C138" s="21" t="s">
        <v>51</v>
      </c>
    </row>
    <row r="139" spans="1:3" ht="34" customHeight="1" x14ac:dyDescent="0.15">
      <c r="A139" s="13">
        <v>138</v>
      </c>
      <c r="B139" s="120" t="s">
        <v>263</v>
      </c>
      <c r="C139" s="21" t="s">
        <v>51</v>
      </c>
    </row>
    <row r="140" spans="1:3" ht="34" customHeight="1" x14ac:dyDescent="0.15">
      <c r="A140" s="13">
        <v>139</v>
      </c>
      <c r="B140" s="120" t="s">
        <v>264</v>
      </c>
      <c r="C140" s="21" t="s">
        <v>51</v>
      </c>
    </row>
    <row r="141" spans="1:3" ht="34" customHeight="1" x14ac:dyDescent="0.15">
      <c r="A141" s="13">
        <v>140</v>
      </c>
      <c r="B141" s="120" t="s">
        <v>265</v>
      </c>
      <c r="C141" s="21" t="s">
        <v>51</v>
      </c>
    </row>
    <row r="142" spans="1:3" ht="34" customHeight="1" x14ac:dyDescent="0.15">
      <c r="A142" s="13">
        <v>141</v>
      </c>
      <c r="B142" s="120" t="s">
        <v>266</v>
      </c>
      <c r="C142" s="21" t="s">
        <v>51</v>
      </c>
    </row>
    <row r="143" spans="1:3" ht="34" customHeight="1" x14ac:dyDescent="0.15">
      <c r="A143" s="13">
        <v>142</v>
      </c>
      <c r="B143" s="120" t="s">
        <v>267</v>
      </c>
      <c r="C143" s="22" t="s">
        <v>53</v>
      </c>
    </row>
    <row r="144" spans="1:3" ht="34" customHeight="1" x14ac:dyDescent="0.15">
      <c r="A144" s="13">
        <v>143</v>
      </c>
      <c r="B144" s="120" t="s">
        <v>268</v>
      </c>
      <c r="C144" s="22" t="s">
        <v>53</v>
      </c>
    </row>
    <row r="145" spans="1:3" ht="34" customHeight="1" x14ac:dyDescent="0.15">
      <c r="A145" s="13">
        <v>144</v>
      </c>
      <c r="B145" s="120" t="s">
        <v>269</v>
      </c>
      <c r="C145" s="22" t="s">
        <v>53</v>
      </c>
    </row>
    <row r="146" spans="1:3" ht="34" customHeight="1" x14ac:dyDescent="0.15">
      <c r="A146" s="13">
        <v>145</v>
      </c>
      <c r="B146" s="120" t="s">
        <v>270</v>
      </c>
      <c r="C146" s="22" t="s">
        <v>53</v>
      </c>
    </row>
    <row r="147" spans="1:3" ht="34" customHeight="1" x14ac:dyDescent="0.15">
      <c r="A147" s="13">
        <v>146</v>
      </c>
      <c r="B147" s="120" t="s">
        <v>271</v>
      </c>
      <c r="C147" s="22" t="s">
        <v>53</v>
      </c>
    </row>
    <row r="148" spans="1:3" ht="34" customHeight="1" x14ac:dyDescent="0.15">
      <c r="A148" s="13">
        <v>147</v>
      </c>
      <c r="B148" s="120" t="s">
        <v>272</v>
      </c>
      <c r="C148" s="22" t="s">
        <v>53</v>
      </c>
    </row>
    <row r="149" spans="1:3" ht="34" customHeight="1" x14ac:dyDescent="0.15">
      <c r="A149" s="13">
        <v>148</v>
      </c>
      <c r="B149" s="120" t="s">
        <v>273</v>
      </c>
      <c r="C149" s="22" t="s">
        <v>53</v>
      </c>
    </row>
    <row r="150" spans="1:3" ht="34" customHeight="1" x14ac:dyDescent="0.15">
      <c r="A150" s="13">
        <v>149</v>
      </c>
      <c r="B150" s="120" t="s">
        <v>274</v>
      </c>
      <c r="C150" s="22" t="s">
        <v>53</v>
      </c>
    </row>
    <row r="151" spans="1:3" ht="34" customHeight="1" x14ac:dyDescent="0.15">
      <c r="A151" s="13">
        <v>150</v>
      </c>
      <c r="B151" s="120" t="s">
        <v>275</v>
      </c>
      <c r="C151" s="22" t="s">
        <v>53</v>
      </c>
    </row>
    <row r="152" spans="1:3" ht="34" customHeight="1" x14ac:dyDescent="0.15">
      <c r="A152" s="13">
        <v>151</v>
      </c>
      <c r="B152" s="120" t="s">
        <v>214</v>
      </c>
      <c r="C152" s="22" t="s">
        <v>53</v>
      </c>
    </row>
    <row r="153" spans="1:3" ht="34" customHeight="1" x14ac:dyDescent="0.15">
      <c r="A153" s="13">
        <v>152</v>
      </c>
      <c r="B153" s="120" t="s">
        <v>276</v>
      </c>
      <c r="C153" s="22" t="s">
        <v>53</v>
      </c>
    </row>
    <row r="154" spans="1:3" ht="34" customHeight="1" x14ac:dyDescent="0.15">
      <c r="A154" s="13">
        <v>153</v>
      </c>
      <c r="B154" s="120" t="s">
        <v>277</v>
      </c>
      <c r="C154" s="22" t="s">
        <v>53</v>
      </c>
    </row>
    <row r="155" spans="1:3" ht="34" customHeight="1" x14ac:dyDescent="0.15">
      <c r="A155" s="13">
        <v>154</v>
      </c>
      <c r="B155" s="120" t="s">
        <v>278</v>
      </c>
      <c r="C155" s="22" t="s">
        <v>53</v>
      </c>
    </row>
    <row r="156" spans="1:3" ht="34" customHeight="1" x14ac:dyDescent="0.15">
      <c r="A156" s="13">
        <v>155</v>
      </c>
      <c r="B156" s="120" t="s">
        <v>279</v>
      </c>
      <c r="C156" s="22" t="s">
        <v>53</v>
      </c>
    </row>
    <row r="157" spans="1:3" ht="34" customHeight="1" x14ac:dyDescent="0.15">
      <c r="A157" s="13">
        <v>156</v>
      </c>
      <c r="B157" s="120" t="s">
        <v>280</v>
      </c>
      <c r="C157" s="22" t="s">
        <v>53</v>
      </c>
    </row>
    <row r="158" spans="1:3" ht="34" customHeight="1" x14ac:dyDescent="0.15">
      <c r="A158" s="13">
        <v>157</v>
      </c>
      <c r="B158" s="120" t="s">
        <v>281</v>
      </c>
      <c r="C158" s="22" t="s">
        <v>53</v>
      </c>
    </row>
    <row r="159" spans="1:3" ht="34" customHeight="1" x14ac:dyDescent="0.15">
      <c r="A159" s="13">
        <v>158</v>
      </c>
      <c r="B159" s="120" t="s">
        <v>282</v>
      </c>
      <c r="C159" s="22" t="s">
        <v>53</v>
      </c>
    </row>
    <row r="160" spans="1:3" ht="34" customHeight="1" x14ac:dyDescent="0.15">
      <c r="A160" s="13">
        <v>159</v>
      </c>
      <c r="B160" s="120" t="s">
        <v>283</v>
      </c>
      <c r="C160" s="22" t="s">
        <v>53</v>
      </c>
    </row>
    <row r="161" spans="1:3" ht="34" customHeight="1" x14ac:dyDescent="0.15">
      <c r="A161" s="13">
        <v>160</v>
      </c>
      <c r="B161" s="120" t="s">
        <v>284</v>
      </c>
      <c r="C161" s="22" t="s">
        <v>53</v>
      </c>
    </row>
    <row r="162" spans="1:3" ht="34" customHeight="1" x14ac:dyDescent="0.15">
      <c r="A162" s="13">
        <v>161</v>
      </c>
      <c r="B162" s="120" t="s">
        <v>285</v>
      </c>
      <c r="C162" s="22" t="s">
        <v>53</v>
      </c>
    </row>
    <row r="163" spans="1:3" ht="34" customHeight="1" x14ac:dyDescent="0.15">
      <c r="A163" s="13">
        <v>162</v>
      </c>
      <c r="B163" s="120" t="s">
        <v>286</v>
      </c>
      <c r="C163" s="22" t="s">
        <v>53</v>
      </c>
    </row>
    <row r="164" spans="1:3" ht="34" customHeight="1" x14ac:dyDescent="0.15">
      <c r="A164" s="13">
        <v>163</v>
      </c>
      <c r="B164" s="120" t="s">
        <v>287</v>
      </c>
      <c r="C164" s="22" t="s">
        <v>53</v>
      </c>
    </row>
    <row r="165" spans="1:3" ht="34" customHeight="1" x14ac:dyDescent="0.15">
      <c r="A165" s="13">
        <v>164</v>
      </c>
      <c r="B165" s="120" t="s">
        <v>288</v>
      </c>
      <c r="C165" s="22" t="s">
        <v>53</v>
      </c>
    </row>
    <row r="166" spans="1:3" ht="34" customHeight="1" x14ac:dyDescent="0.15">
      <c r="A166" s="13">
        <v>165</v>
      </c>
      <c r="B166" s="120" t="s">
        <v>289</v>
      </c>
      <c r="C166" s="22" t="s">
        <v>53</v>
      </c>
    </row>
    <row r="167" spans="1:3" ht="34" customHeight="1" x14ac:dyDescent="0.15">
      <c r="A167" s="13">
        <v>166</v>
      </c>
      <c r="B167" s="120" t="s">
        <v>290</v>
      </c>
      <c r="C167" s="22" t="s">
        <v>53</v>
      </c>
    </row>
    <row r="168" spans="1:3" ht="34" customHeight="1" x14ac:dyDescent="0.15">
      <c r="A168" s="13">
        <v>167</v>
      </c>
      <c r="B168" s="120" t="s">
        <v>291</v>
      </c>
      <c r="C168" s="22" t="s">
        <v>53</v>
      </c>
    </row>
    <row r="169" spans="1:3" ht="34" customHeight="1" x14ac:dyDescent="0.15">
      <c r="A169" s="13">
        <v>168</v>
      </c>
      <c r="B169" s="120" t="s">
        <v>292</v>
      </c>
      <c r="C169" s="22" t="s">
        <v>53</v>
      </c>
    </row>
    <row r="170" spans="1:3" ht="34" customHeight="1" x14ac:dyDescent="0.15">
      <c r="A170" s="13">
        <v>169</v>
      </c>
      <c r="B170" s="120" t="s">
        <v>293</v>
      </c>
      <c r="C170" s="22" t="s">
        <v>53</v>
      </c>
    </row>
    <row r="171" spans="1:3" ht="34" customHeight="1" x14ac:dyDescent="0.15">
      <c r="A171" s="13">
        <v>170</v>
      </c>
      <c r="B171" s="120" t="s">
        <v>294</v>
      </c>
      <c r="C171" s="22" t="s">
        <v>53</v>
      </c>
    </row>
    <row r="172" spans="1:3" ht="34" customHeight="1" x14ac:dyDescent="0.15">
      <c r="A172" s="13">
        <v>171</v>
      </c>
      <c r="B172" s="120" t="s">
        <v>295</v>
      </c>
      <c r="C172" s="22" t="s">
        <v>53</v>
      </c>
    </row>
    <row r="173" spans="1:3" ht="34" customHeight="1" x14ac:dyDescent="0.15">
      <c r="A173" s="13">
        <v>172</v>
      </c>
      <c r="B173" s="120" t="s">
        <v>296</v>
      </c>
      <c r="C173" s="22" t="s">
        <v>53</v>
      </c>
    </row>
    <row r="174" spans="1:3" ht="34" customHeight="1" x14ac:dyDescent="0.15">
      <c r="A174" s="13">
        <v>173</v>
      </c>
      <c r="B174" s="120" t="s">
        <v>297</v>
      </c>
      <c r="C174" s="22" t="s">
        <v>53</v>
      </c>
    </row>
    <row r="175" spans="1:3" ht="34" customHeight="1" x14ac:dyDescent="0.15">
      <c r="A175" s="13">
        <v>174</v>
      </c>
      <c r="B175" s="120" t="s">
        <v>298</v>
      </c>
      <c r="C175" s="22" t="s">
        <v>53</v>
      </c>
    </row>
    <row r="176" spans="1:3" ht="34" customHeight="1" x14ac:dyDescent="0.15">
      <c r="A176" s="13">
        <v>175</v>
      </c>
      <c r="B176" s="120" t="s">
        <v>299</v>
      </c>
      <c r="C176" s="22" t="s">
        <v>53</v>
      </c>
    </row>
    <row r="177" spans="1:3" ht="34" customHeight="1" x14ac:dyDescent="0.15">
      <c r="A177" s="13">
        <v>176</v>
      </c>
      <c r="B177" s="120" t="s">
        <v>300</v>
      </c>
      <c r="C177" s="22" t="s">
        <v>53</v>
      </c>
    </row>
    <row r="178" spans="1:3" ht="34" customHeight="1" x14ac:dyDescent="0.15">
      <c r="A178" s="13">
        <v>177</v>
      </c>
      <c r="B178" s="120" t="s">
        <v>301</v>
      </c>
      <c r="C178" s="22" t="s">
        <v>53</v>
      </c>
    </row>
    <row r="179" spans="1:3" ht="34" customHeight="1" x14ac:dyDescent="0.15">
      <c r="A179" s="13">
        <v>178</v>
      </c>
      <c r="B179" s="120" t="s">
        <v>302</v>
      </c>
      <c r="C179" s="22" t="s">
        <v>53</v>
      </c>
    </row>
    <row r="180" spans="1:3" ht="34" customHeight="1" x14ac:dyDescent="0.15">
      <c r="A180" s="13">
        <v>179</v>
      </c>
      <c r="B180" s="120" t="s">
        <v>303</v>
      </c>
      <c r="C180" s="22" t="s">
        <v>53</v>
      </c>
    </row>
    <row r="181" spans="1:3" ht="34" customHeight="1" x14ac:dyDescent="0.15">
      <c r="A181" s="13">
        <v>180</v>
      </c>
      <c r="B181" s="120" t="s">
        <v>304</v>
      </c>
      <c r="C181" s="22" t="s">
        <v>53</v>
      </c>
    </row>
    <row r="182" spans="1:3" ht="34" customHeight="1" x14ac:dyDescent="0.15">
      <c r="A182" s="13">
        <v>181</v>
      </c>
      <c r="B182" s="120" t="s">
        <v>305</v>
      </c>
      <c r="C182" s="22" t="s">
        <v>53</v>
      </c>
    </row>
    <row r="183" spans="1:3" ht="34" customHeight="1" x14ac:dyDescent="0.15">
      <c r="A183" s="13">
        <v>182</v>
      </c>
      <c r="B183" s="120" t="s">
        <v>306</v>
      </c>
      <c r="C183" s="22" t="s">
        <v>53</v>
      </c>
    </row>
    <row r="184" spans="1:3" ht="34" customHeight="1" x14ac:dyDescent="0.15">
      <c r="A184" s="13">
        <v>183</v>
      </c>
      <c r="B184" s="120" t="s">
        <v>307</v>
      </c>
      <c r="C184" s="22" t="s">
        <v>53</v>
      </c>
    </row>
    <row r="185" spans="1:3" ht="34" customHeight="1" x14ac:dyDescent="0.15">
      <c r="A185" s="13">
        <v>184</v>
      </c>
      <c r="B185" s="120" t="s">
        <v>308</v>
      </c>
      <c r="C185" s="22" t="s">
        <v>53</v>
      </c>
    </row>
    <row r="186" spans="1:3" ht="34" customHeight="1" x14ac:dyDescent="0.15">
      <c r="A186" s="13">
        <v>185</v>
      </c>
      <c r="B186" s="120" t="s">
        <v>309</v>
      </c>
      <c r="C186" s="22" t="s">
        <v>53</v>
      </c>
    </row>
    <row r="187" spans="1:3" ht="34" customHeight="1" x14ac:dyDescent="0.15">
      <c r="A187" s="13">
        <v>186</v>
      </c>
      <c r="B187" s="120" t="s">
        <v>310</v>
      </c>
      <c r="C187" s="22" t="s">
        <v>53</v>
      </c>
    </row>
    <row r="188" spans="1:3" ht="34" customHeight="1" x14ac:dyDescent="0.15">
      <c r="A188" s="13">
        <v>187</v>
      </c>
      <c r="B188" s="120" t="s">
        <v>311</v>
      </c>
      <c r="C188" s="22" t="s">
        <v>53</v>
      </c>
    </row>
    <row r="189" spans="1:3" ht="34" customHeight="1" x14ac:dyDescent="0.15">
      <c r="A189" s="13">
        <v>188</v>
      </c>
      <c r="B189" s="120" t="s">
        <v>312</v>
      </c>
      <c r="C189" s="22" t="s">
        <v>53</v>
      </c>
    </row>
    <row r="190" spans="1:3" ht="34" customHeight="1" x14ac:dyDescent="0.15">
      <c r="A190" s="13">
        <v>189</v>
      </c>
      <c r="B190" s="120" t="s">
        <v>313</v>
      </c>
      <c r="C190" s="22" t="s">
        <v>53</v>
      </c>
    </row>
    <row r="191" spans="1:3" ht="34" customHeight="1" x14ac:dyDescent="0.15">
      <c r="A191" s="13">
        <v>190</v>
      </c>
      <c r="B191" s="120" t="s">
        <v>314</v>
      </c>
      <c r="C191" s="22" t="s">
        <v>53</v>
      </c>
    </row>
    <row r="192" spans="1:3" ht="34" customHeight="1" x14ac:dyDescent="0.15">
      <c r="A192" s="13">
        <v>191</v>
      </c>
      <c r="B192" s="120" t="s">
        <v>315</v>
      </c>
      <c r="C192" s="22" t="s">
        <v>53</v>
      </c>
    </row>
    <row r="193" spans="1:3" ht="34" customHeight="1" x14ac:dyDescent="0.15">
      <c r="A193" s="13">
        <v>192</v>
      </c>
      <c r="B193" s="120" t="s">
        <v>316</v>
      </c>
      <c r="C193" s="22" t="s">
        <v>53</v>
      </c>
    </row>
    <row r="194" spans="1:3" ht="34" customHeight="1" x14ac:dyDescent="0.15">
      <c r="A194" s="13">
        <v>193</v>
      </c>
      <c r="B194" s="120" t="s">
        <v>317</v>
      </c>
      <c r="C194" s="22" t="s">
        <v>53</v>
      </c>
    </row>
    <row r="195" spans="1:3" ht="34" customHeight="1" x14ac:dyDescent="0.15">
      <c r="A195" s="13">
        <v>194</v>
      </c>
      <c r="B195" s="120" t="s">
        <v>318</v>
      </c>
      <c r="C195" s="22" t="s">
        <v>53</v>
      </c>
    </row>
    <row r="196" spans="1:3" ht="34" customHeight="1" x14ac:dyDescent="0.15">
      <c r="A196" s="13">
        <v>195</v>
      </c>
      <c r="B196" s="120" t="s">
        <v>319</v>
      </c>
      <c r="C196" s="22" t="s">
        <v>53</v>
      </c>
    </row>
    <row r="197" spans="1:3" ht="34" customHeight="1" x14ac:dyDescent="0.15">
      <c r="A197" s="13">
        <v>196</v>
      </c>
      <c r="B197" s="120" t="s">
        <v>320</v>
      </c>
      <c r="C197" s="22" t="s">
        <v>53</v>
      </c>
    </row>
    <row r="198" spans="1:3" ht="34" customHeight="1" x14ac:dyDescent="0.15">
      <c r="A198" s="13">
        <v>197</v>
      </c>
      <c r="B198" s="120" t="s">
        <v>321</v>
      </c>
      <c r="C198" s="22" t="s">
        <v>53</v>
      </c>
    </row>
    <row r="199" spans="1:3" ht="34" customHeight="1" x14ac:dyDescent="0.15">
      <c r="A199" s="13">
        <v>198</v>
      </c>
      <c r="B199" s="120" t="s">
        <v>322</v>
      </c>
      <c r="C199" s="22" t="s">
        <v>53</v>
      </c>
    </row>
    <row r="200" spans="1:3" ht="34" customHeight="1" x14ac:dyDescent="0.15">
      <c r="A200" s="13">
        <v>199</v>
      </c>
      <c r="B200" s="120" t="s">
        <v>323</v>
      </c>
      <c r="C200" s="22" t="s">
        <v>53</v>
      </c>
    </row>
    <row r="201" spans="1:3" ht="34" customHeight="1" x14ac:dyDescent="0.15">
      <c r="A201" s="13">
        <v>200</v>
      </c>
      <c r="B201" s="120" t="s">
        <v>324</v>
      </c>
      <c r="C201" s="22" t="s">
        <v>53</v>
      </c>
    </row>
    <row r="202" spans="1:3" ht="34" customHeight="1" x14ac:dyDescent="0.15">
      <c r="A202" s="13">
        <v>201</v>
      </c>
      <c r="B202" s="120" t="s">
        <v>325</v>
      </c>
      <c r="C202" s="22" t="s">
        <v>53</v>
      </c>
    </row>
    <row r="203" spans="1:3" ht="34" customHeight="1" x14ac:dyDescent="0.15">
      <c r="A203" s="13">
        <v>202</v>
      </c>
      <c r="B203" s="120" t="s">
        <v>326</v>
      </c>
      <c r="C203" s="22" t="s">
        <v>53</v>
      </c>
    </row>
    <row r="204" spans="1:3" ht="34" customHeight="1" x14ac:dyDescent="0.15">
      <c r="A204" s="13">
        <v>203</v>
      </c>
      <c r="B204" s="120" t="s">
        <v>327</v>
      </c>
      <c r="C204" s="22" t="s">
        <v>53</v>
      </c>
    </row>
    <row r="205" spans="1:3" ht="34" customHeight="1" x14ac:dyDescent="0.15">
      <c r="A205" s="13">
        <v>204</v>
      </c>
      <c r="B205" s="120" t="s">
        <v>328</v>
      </c>
      <c r="C205" s="22" t="s">
        <v>53</v>
      </c>
    </row>
    <row r="206" spans="1:3" ht="34" customHeight="1" x14ac:dyDescent="0.15">
      <c r="A206" s="13">
        <v>205</v>
      </c>
      <c r="B206" s="120" t="s">
        <v>329</v>
      </c>
      <c r="C206" s="22" t="s">
        <v>53</v>
      </c>
    </row>
    <row r="207" spans="1:3" ht="34" customHeight="1" x14ac:dyDescent="0.15">
      <c r="A207" s="13">
        <v>206</v>
      </c>
      <c r="B207" s="120" t="s">
        <v>330</v>
      </c>
      <c r="C207" s="22" t="s">
        <v>53</v>
      </c>
    </row>
    <row r="208" spans="1:3" ht="34" customHeight="1" x14ac:dyDescent="0.15">
      <c r="A208" s="13">
        <v>207</v>
      </c>
      <c r="B208" s="120" t="s">
        <v>331</v>
      </c>
      <c r="C208" s="22" t="s">
        <v>53</v>
      </c>
    </row>
    <row r="209" spans="1:3" ht="34" customHeight="1" x14ac:dyDescent="0.15">
      <c r="A209" s="13">
        <v>208</v>
      </c>
      <c r="B209" s="120" t="s">
        <v>332</v>
      </c>
      <c r="C209" s="22" t="s">
        <v>53</v>
      </c>
    </row>
    <row r="210" spans="1:3" ht="34" customHeight="1" x14ac:dyDescent="0.15">
      <c r="A210" s="13">
        <v>209</v>
      </c>
      <c r="B210" s="120" t="s">
        <v>333</v>
      </c>
      <c r="C210" s="22" t="s">
        <v>53</v>
      </c>
    </row>
    <row r="211" spans="1:3" ht="34" customHeight="1" x14ac:dyDescent="0.15">
      <c r="A211" s="13">
        <v>210</v>
      </c>
      <c r="B211" s="120" t="s">
        <v>334</v>
      </c>
      <c r="C211" s="22" t="s">
        <v>53</v>
      </c>
    </row>
    <row r="212" spans="1:3" ht="34" customHeight="1" x14ac:dyDescent="0.15">
      <c r="A212" s="13">
        <v>211</v>
      </c>
      <c r="B212" s="120" t="s">
        <v>335</v>
      </c>
      <c r="C212" s="22" t="s">
        <v>53</v>
      </c>
    </row>
    <row r="213" spans="1:3" ht="34" customHeight="1" x14ac:dyDescent="0.15">
      <c r="A213" s="13">
        <v>212</v>
      </c>
      <c r="B213" s="120" t="s">
        <v>336</v>
      </c>
      <c r="C213" s="23" t="s">
        <v>55</v>
      </c>
    </row>
    <row r="214" spans="1:3" ht="34" customHeight="1" x14ac:dyDescent="0.15">
      <c r="A214" s="13">
        <v>213</v>
      </c>
      <c r="B214" s="120" t="s">
        <v>337</v>
      </c>
      <c r="C214" s="23" t="s">
        <v>55</v>
      </c>
    </row>
    <row r="215" spans="1:3" ht="34" customHeight="1" x14ac:dyDescent="0.15">
      <c r="A215" s="13">
        <v>214</v>
      </c>
      <c r="B215" s="120" t="s">
        <v>338</v>
      </c>
      <c r="C215" s="23" t="s">
        <v>55</v>
      </c>
    </row>
    <row r="216" spans="1:3" ht="34" customHeight="1" x14ac:dyDescent="0.15">
      <c r="A216" s="13">
        <v>215</v>
      </c>
      <c r="B216" s="120" t="s">
        <v>339</v>
      </c>
      <c r="C216" s="23" t="s">
        <v>55</v>
      </c>
    </row>
    <row r="217" spans="1:3" ht="34" customHeight="1" x14ac:dyDescent="0.15">
      <c r="A217" s="13">
        <v>216</v>
      </c>
      <c r="B217" s="120" t="s">
        <v>340</v>
      </c>
      <c r="C217" s="23" t="s">
        <v>55</v>
      </c>
    </row>
    <row r="218" spans="1:3" ht="34" customHeight="1" x14ac:dyDescent="0.15">
      <c r="A218" s="13">
        <v>217</v>
      </c>
      <c r="B218" s="120" t="s">
        <v>341</v>
      </c>
      <c r="C218" s="23" t="s">
        <v>55</v>
      </c>
    </row>
    <row r="219" spans="1:3" ht="34" customHeight="1" x14ac:dyDescent="0.15">
      <c r="A219" s="13">
        <v>218</v>
      </c>
      <c r="B219" s="120" t="s">
        <v>342</v>
      </c>
      <c r="C219" s="23" t="s">
        <v>55</v>
      </c>
    </row>
    <row r="220" spans="1:3" ht="34" customHeight="1" x14ac:dyDescent="0.15">
      <c r="A220" s="13">
        <v>219</v>
      </c>
      <c r="B220" s="120" t="s">
        <v>343</v>
      </c>
      <c r="C220" s="23" t="s">
        <v>55</v>
      </c>
    </row>
    <row r="221" spans="1:3" ht="34" customHeight="1" x14ac:dyDescent="0.15">
      <c r="A221" s="13">
        <v>220</v>
      </c>
      <c r="B221" s="120" t="s">
        <v>344</v>
      </c>
      <c r="C221" s="23" t="s">
        <v>55</v>
      </c>
    </row>
    <row r="222" spans="1:3" ht="34" customHeight="1" x14ac:dyDescent="0.15">
      <c r="A222" s="13">
        <v>221</v>
      </c>
      <c r="B222" s="120" t="s">
        <v>345</v>
      </c>
      <c r="C222" s="23" t="s">
        <v>55</v>
      </c>
    </row>
    <row r="223" spans="1:3" ht="34" customHeight="1" x14ac:dyDescent="0.15">
      <c r="A223" s="13">
        <v>222</v>
      </c>
      <c r="B223" s="120" t="s">
        <v>346</v>
      </c>
      <c r="C223" s="23" t="s">
        <v>55</v>
      </c>
    </row>
    <row r="224" spans="1:3" ht="34" customHeight="1" x14ac:dyDescent="0.15">
      <c r="A224" s="13">
        <v>223</v>
      </c>
      <c r="B224" s="120" t="s">
        <v>347</v>
      </c>
      <c r="C224" s="23" t="s">
        <v>55</v>
      </c>
    </row>
    <row r="225" spans="1:3" ht="34" customHeight="1" x14ac:dyDescent="0.15">
      <c r="A225" s="13">
        <v>224</v>
      </c>
      <c r="B225" s="120" t="s">
        <v>348</v>
      </c>
      <c r="C225" s="23" t="s">
        <v>55</v>
      </c>
    </row>
    <row r="226" spans="1:3" ht="34" customHeight="1" x14ac:dyDescent="0.15">
      <c r="A226" s="13">
        <v>225</v>
      </c>
      <c r="B226" s="120" t="s">
        <v>349</v>
      </c>
      <c r="C226" s="23" t="s">
        <v>55</v>
      </c>
    </row>
    <row r="227" spans="1:3" ht="34" customHeight="1" x14ac:dyDescent="0.15">
      <c r="A227" s="13">
        <v>226</v>
      </c>
      <c r="B227" s="120" t="s">
        <v>350</v>
      </c>
      <c r="C227" s="23" t="s">
        <v>55</v>
      </c>
    </row>
    <row r="228" spans="1:3" ht="34" customHeight="1" x14ac:dyDescent="0.15">
      <c r="A228" s="13">
        <v>227</v>
      </c>
      <c r="B228" s="120" t="s">
        <v>351</v>
      </c>
      <c r="C228" s="23" t="s">
        <v>55</v>
      </c>
    </row>
    <row r="229" spans="1:3" ht="34" customHeight="1" x14ac:dyDescent="0.15">
      <c r="A229" s="13">
        <v>228</v>
      </c>
      <c r="B229" s="120" t="s">
        <v>352</v>
      </c>
      <c r="C229" s="23" t="s">
        <v>55</v>
      </c>
    </row>
    <row r="230" spans="1:3" ht="34" customHeight="1" x14ac:dyDescent="0.15">
      <c r="A230" s="13">
        <v>229</v>
      </c>
      <c r="B230" s="120" t="s">
        <v>353</v>
      </c>
      <c r="C230" s="23" t="s">
        <v>55</v>
      </c>
    </row>
    <row r="231" spans="1:3" ht="34" customHeight="1" x14ac:dyDescent="0.15">
      <c r="A231" s="13">
        <v>230</v>
      </c>
      <c r="B231" s="120" t="s">
        <v>354</v>
      </c>
      <c r="C231" s="23" t="s">
        <v>55</v>
      </c>
    </row>
    <row r="232" spans="1:3" ht="34" customHeight="1" x14ac:dyDescent="0.15">
      <c r="A232" s="13">
        <v>231</v>
      </c>
      <c r="B232" s="120" t="s">
        <v>355</v>
      </c>
      <c r="C232" s="23" t="s">
        <v>55</v>
      </c>
    </row>
    <row r="233" spans="1:3" ht="34" customHeight="1" x14ac:dyDescent="0.15">
      <c r="A233" s="13">
        <v>232</v>
      </c>
      <c r="B233" s="120" t="s">
        <v>356</v>
      </c>
      <c r="C233" s="23" t="s">
        <v>55</v>
      </c>
    </row>
    <row r="234" spans="1:3" ht="34" customHeight="1" x14ac:dyDescent="0.15">
      <c r="A234" s="13">
        <v>233</v>
      </c>
      <c r="B234" s="120" t="s">
        <v>357</v>
      </c>
      <c r="C234" s="23" t="s">
        <v>55</v>
      </c>
    </row>
    <row r="235" spans="1:3" ht="34" customHeight="1" x14ac:dyDescent="0.15">
      <c r="A235" s="13">
        <v>234</v>
      </c>
      <c r="B235" s="120" t="s">
        <v>358</v>
      </c>
      <c r="C235" s="23" t="s">
        <v>55</v>
      </c>
    </row>
    <row r="236" spans="1:3" ht="34" customHeight="1" x14ac:dyDescent="0.15">
      <c r="A236" s="13">
        <v>235</v>
      </c>
      <c r="B236" s="120" t="s">
        <v>359</v>
      </c>
      <c r="C236" s="23" t="s">
        <v>55</v>
      </c>
    </row>
    <row r="237" spans="1:3" ht="34" customHeight="1" x14ac:dyDescent="0.15">
      <c r="A237" s="13">
        <v>236</v>
      </c>
      <c r="B237" s="120" t="s">
        <v>360</v>
      </c>
      <c r="C237" s="23" t="s">
        <v>55</v>
      </c>
    </row>
    <row r="238" spans="1:3" ht="34" customHeight="1" x14ac:dyDescent="0.15">
      <c r="A238" s="13">
        <v>237</v>
      </c>
      <c r="B238" s="120" t="s">
        <v>361</v>
      </c>
      <c r="C238" s="23" t="s">
        <v>55</v>
      </c>
    </row>
    <row r="239" spans="1:3" ht="34" customHeight="1" x14ac:dyDescent="0.15">
      <c r="A239" s="13">
        <v>238</v>
      </c>
      <c r="B239" s="120" t="s">
        <v>362</v>
      </c>
      <c r="C239" s="23" t="s">
        <v>55</v>
      </c>
    </row>
    <row r="240" spans="1:3" ht="34" customHeight="1" x14ac:dyDescent="0.15">
      <c r="A240" s="13">
        <v>239</v>
      </c>
      <c r="B240" s="120" t="s">
        <v>363</v>
      </c>
      <c r="C240" s="23" t="s">
        <v>55</v>
      </c>
    </row>
    <row r="241" spans="1:3" ht="34" customHeight="1" x14ac:dyDescent="0.15">
      <c r="A241" s="13">
        <v>240</v>
      </c>
      <c r="B241" s="120" t="s">
        <v>364</v>
      </c>
      <c r="C241" s="23" t="s">
        <v>55</v>
      </c>
    </row>
    <row r="242" spans="1:3" ht="34" customHeight="1" x14ac:dyDescent="0.15">
      <c r="A242" s="13">
        <v>241</v>
      </c>
      <c r="B242" s="120" t="s">
        <v>365</v>
      </c>
      <c r="C242" s="23" t="s">
        <v>55</v>
      </c>
    </row>
    <row r="243" spans="1:3" ht="34" customHeight="1" x14ac:dyDescent="0.15">
      <c r="A243" s="13">
        <v>242</v>
      </c>
      <c r="B243" s="120" t="s">
        <v>366</v>
      </c>
      <c r="C243" s="23" t="s">
        <v>55</v>
      </c>
    </row>
    <row r="244" spans="1:3" ht="34" customHeight="1" x14ac:dyDescent="0.15">
      <c r="A244" s="13">
        <v>243</v>
      </c>
      <c r="B244" s="120" t="s">
        <v>286</v>
      </c>
      <c r="C244" s="23" t="s">
        <v>55</v>
      </c>
    </row>
    <row r="245" spans="1:3" ht="34" customHeight="1" x14ac:dyDescent="0.15">
      <c r="A245" s="13">
        <v>244</v>
      </c>
      <c r="B245" s="120" t="s">
        <v>367</v>
      </c>
      <c r="C245" s="23" t="s">
        <v>55</v>
      </c>
    </row>
    <row r="246" spans="1:3" ht="34" customHeight="1" x14ac:dyDescent="0.15">
      <c r="A246" s="13">
        <v>245</v>
      </c>
      <c r="B246" s="120" t="s">
        <v>368</v>
      </c>
      <c r="C246" s="23" t="s">
        <v>55</v>
      </c>
    </row>
    <row r="247" spans="1:3" ht="34" customHeight="1" x14ac:dyDescent="0.15">
      <c r="A247" s="13">
        <v>246</v>
      </c>
      <c r="B247" s="120" t="s">
        <v>369</v>
      </c>
      <c r="C247" s="23" t="s">
        <v>55</v>
      </c>
    </row>
    <row r="248" spans="1:3" ht="34" customHeight="1" x14ac:dyDescent="0.15">
      <c r="A248" s="13">
        <v>247</v>
      </c>
      <c r="B248" s="120" t="s">
        <v>370</v>
      </c>
      <c r="C248" s="23" t="s">
        <v>55</v>
      </c>
    </row>
    <row r="249" spans="1:3" ht="34" customHeight="1" x14ac:dyDescent="0.15">
      <c r="A249" s="13">
        <v>248</v>
      </c>
      <c r="B249" s="120" t="s">
        <v>371</v>
      </c>
      <c r="C249" s="23" t="s">
        <v>55</v>
      </c>
    </row>
    <row r="250" spans="1:3" ht="34" customHeight="1" x14ac:dyDescent="0.15">
      <c r="A250" s="13">
        <v>249</v>
      </c>
      <c r="B250" s="120" t="s">
        <v>372</v>
      </c>
      <c r="C250" s="23" t="s">
        <v>55</v>
      </c>
    </row>
    <row r="251" spans="1:3" ht="34" customHeight="1" x14ac:dyDescent="0.15">
      <c r="A251" s="13">
        <v>250</v>
      </c>
      <c r="B251" s="120" t="s">
        <v>373</v>
      </c>
      <c r="C251" s="23" t="s">
        <v>55</v>
      </c>
    </row>
    <row r="252" spans="1:3" ht="34" customHeight="1" x14ac:dyDescent="0.15">
      <c r="A252" s="13">
        <v>251</v>
      </c>
      <c r="B252" s="120" t="s">
        <v>374</v>
      </c>
      <c r="C252" s="23" t="s">
        <v>55</v>
      </c>
    </row>
    <row r="253" spans="1:3" ht="34" customHeight="1" x14ac:dyDescent="0.15">
      <c r="A253" s="13">
        <v>252</v>
      </c>
      <c r="B253" s="120" t="s">
        <v>375</v>
      </c>
      <c r="C253" s="23" t="s">
        <v>55</v>
      </c>
    </row>
    <row r="254" spans="1:3" ht="34" customHeight="1" x14ac:dyDescent="0.15">
      <c r="A254" s="13">
        <v>253</v>
      </c>
      <c r="B254" s="120" t="s">
        <v>376</v>
      </c>
      <c r="C254" s="23" t="s">
        <v>55</v>
      </c>
    </row>
    <row r="255" spans="1:3" ht="34" customHeight="1" x14ac:dyDescent="0.15">
      <c r="A255" s="13">
        <v>254</v>
      </c>
      <c r="B255" s="120" t="s">
        <v>377</v>
      </c>
      <c r="C255" s="23" t="s">
        <v>55</v>
      </c>
    </row>
    <row r="256" spans="1:3" ht="34" customHeight="1" x14ac:dyDescent="0.15">
      <c r="A256" s="13">
        <v>255</v>
      </c>
      <c r="B256" s="120" t="s">
        <v>378</v>
      </c>
      <c r="C256" s="23" t="s">
        <v>55</v>
      </c>
    </row>
    <row r="257" spans="1:3" ht="34" customHeight="1" x14ac:dyDescent="0.15">
      <c r="A257" s="13">
        <v>256</v>
      </c>
      <c r="B257" s="120" t="s">
        <v>252</v>
      </c>
      <c r="C257" s="23" t="s">
        <v>55</v>
      </c>
    </row>
    <row r="258" spans="1:3" ht="34" customHeight="1" x14ac:dyDescent="0.15">
      <c r="A258" s="13">
        <v>257</v>
      </c>
      <c r="B258" s="120" t="s">
        <v>379</v>
      </c>
      <c r="C258" s="23" t="s">
        <v>55</v>
      </c>
    </row>
    <row r="259" spans="1:3" ht="34" customHeight="1" x14ac:dyDescent="0.15">
      <c r="A259" s="13">
        <v>258</v>
      </c>
      <c r="B259" s="120" t="s">
        <v>380</v>
      </c>
      <c r="C259" s="23" t="s">
        <v>55</v>
      </c>
    </row>
    <row r="260" spans="1:3" ht="34" customHeight="1" x14ac:dyDescent="0.15">
      <c r="A260" s="13">
        <v>259</v>
      </c>
      <c r="B260" s="120" t="s">
        <v>381</v>
      </c>
      <c r="C260" s="23" t="s">
        <v>55</v>
      </c>
    </row>
    <row r="261" spans="1:3" ht="34" customHeight="1" x14ac:dyDescent="0.15">
      <c r="A261" s="13">
        <v>260</v>
      </c>
      <c r="B261" s="120" t="s">
        <v>382</v>
      </c>
      <c r="C261" s="23" t="s">
        <v>55</v>
      </c>
    </row>
    <row r="262" spans="1:3" ht="34" customHeight="1" x14ac:dyDescent="0.15">
      <c r="A262" s="13">
        <v>261</v>
      </c>
      <c r="B262" s="120" t="s">
        <v>383</v>
      </c>
      <c r="C262" s="23" t="s">
        <v>55</v>
      </c>
    </row>
    <row r="263" spans="1:3" ht="34" customHeight="1" x14ac:dyDescent="0.15">
      <c r="A263" s="13">
        <v>262</v>
      </c>
      <c r="B263" s="120" t="s">
        <v>384</v>
      </c>
      <c r="C263" s="23" t="s">
        <v>55</v>
      </c>
    </row>
    <row r="264" spans="1:3" ht="34" customHeight="1" x14ac:dyDescent="0.15">
      <c r="A264" s="13">
        <v>263</v>
      </c>
      <c r="B264" s="120" t="s">
        <v>385</v>
      </c>
      <c r="C264" s="23" t="s">
        <v>55</v>
      </c>
    </row>
    <row r="265" spans="1:3" ht="34" customHeight="1" x14ac:dyDescent="0.15">
      <c r="A265" s="13">
        <v>264</v>
      </c>
      <c r="B265" s="120" t="s">
        <v>386</v>
      </c>
      <c r="C265" s="23" t="s">
        <v>55</v>
      </c>
    </row>
    <row r="266" spans="1:3" ht="34" customHeight="1" x14ac:dyDescent="0.15">
      <c r="A266" s="13">
        <v>265</v>
      </c>
      <c r="B266" s="120" t="s">
        <v>387</v>
      </c>
      <c r="C266" s="23" t="s">
        <v>55</v>
      </c>
    </row>
    <row r="267" spans="1:3" ht="34" customHeight="1" x14ac:dyDescent="0.15">
      <c r="A267" s="13">
        <v>266</v>
      </c>
      <c r="B267" s="120" t="s">
        <v>388</v>
      </c>
      <c r="C267" s="23" t="s">
        <v>55</v>
      </c>
    </row>
    <row r="268" spans="1:3" ht="34" customHeight="1" x14ac:dyDescent="0.15">
      <c r="A268" s="13">
        <v>267</v>
      </c>
      <c r="B268" s="120" t="s">
        <v>389</v>
      </c>
      <c r="C268" s="23" t="s">
        <v>55</v>
      </c>
    </row>
    <row r="269" spans="1:3" ht="34" customHeight="1" x14ac:dyDescent="0.15">
      <c r="A269" s="13">
        <v>268</v>
      </c>
      <c r="B269" s="120" t="s">
        <v>390</v>
      </c>
      <c r="C269" s="23" t="s">
        <v>55</v>
      </c>
    </row>
    <row r="270" spans="1:3" ht="34" customHeight="1" x14ac:dyDescent="0.15">
      <c r="A270" s="13">
        <v>269</v>
      </c>
      <c r="B270" s="120" t="s">
        <v>391</v>
      </c>
      <c r="C270" s="23" t="s">
        <v>55</v>
      </c>
    </row>
    <row r="271" spans="1:3" ht="34" customHeight="1" x14ac:dyDescent="0.15">
      <c r="A271" s="13">
        <v>270</v>
      </c>
      <c r="B271" s="120" t="s">
        <v>392</v>
      </c>
      <c r="C271" s="23" t="s">
        <v>55</v>
      </c>
    </row>
    <row r="272" spans="1:3" ht="34" customHeight="1" x14ac:dyDescent="0.15">
      <c r="A272" s="13">
        <v>271</v>
      </c>
      <c r="B272" s="120" t="s">
        <v>393</v>
      </c>
      <c r="C272" s="23" t="s">
        <v>55</v>
      </c>
    </row>
    <row r="273" spans="1:3" ht="34" customHeight="1" x14ac:dyDescent="0.15">
      <c r="A273" s="13">
        <v>272</v>
      </c>
      <c r="B273" s="120" t="s">
        <v>394</v>
      </c>
      <c r="C273" s="23" t="s">
        <v>55</v>
      </c>
    </row>
    <row r="274" spans="1:3" ht="34" customHeight="1" x14ac:dyDescent="0.15">
      <c r="A274" s="13">
        <v>273</v>
      </c>
      <c r="B274" s="120" t="s">
        <v>395</v>
      </c>
      <c r="C274" s="23" t="s">
        <v>55</v>
      </c>
    </row>
    <row r="275" spans="1:3" ht="34" customHeight="1" x14ac:dyDescent="0.15">
      <c r="A275" s="13">
        <v>274</v>
      </c>
      <c r="B275" s="120" t="s">
        <v>396</v>
      </c>
      <c r="C275" s="23" t="s">
        <v>55</v>
      </c>
    </row>
    <row r="276" spans="1:3" ht="34" customHeight="1" x14ac:dyDescent="0.15">
      <c r="A276" s="13">
        <v>275</v>
      </c>
      <c r="B276" s="120" t="s">
        <v>397</v>
      </c>
      <c r="C276" s="23" t="s">
        <v>55</v>
      </c>
    </row>
    <row r="277" spans="1:3" ht="34" customHeight="1" x14ac:dyDescent="0.15">
      <c r="A277" s="13">
        <v>276</v>
      </c>
      <c r="B277" s="120" t="s">
        <v>398</v>
      </c>
      <c r="C277" s="23" t="s">
        <v>55</v>
      </c>
    </row>
    <row r="278" spans="1:3" ht="34" customHeight="1" x14ac:dyDescent="0.15">
      <c r="A278" s="13">
        <v>277</v>
      </c>
      <c r="B278" s="120" t="s">
        <v>399</v>
      </c>
      <c r="C278" s="23" t="s">
        <v>55</v>
      </c>
    </row>
    <row r="279" spans="1:3" ht="34" customHeight="1" x14ac:dyDescent="0.15">
      <c r="A279" s="13">
        <v>278</v>
      </c>
      <c r="B279" s="120" t="s">
        <v>400</v>
      </c>
      <c r="C279" s="23" t="s">
        <v>55</v>
      </c>
    </row>
    <row r="280" spans="1:3" ht="34" customHeight="1" x14ac:dyDescent="0.15">
      <c r="A280" s="13">
        <v>279</v>
      </c>
      <c r="B280" s="120" t="s">
        <v>401</v>
      </c>
      <c r="C280" s="23" t="s">
        <v>55</v>
      </c>
    </row>
    <row r="281" spans="1:3" ht="34" customHeight="1" x14ac:dyDescent="0.15">
      <c r="A281" s="13">
        <v>280</v>
      </c>
      <c r="B281" s="120" t="s">
        <v>402</v>
      </c>
      <c r="C281" s="23" t="s">
        <v>55</v>
      </c>
    </row>
    <row r="282" spans="1:3" ht="34" customHeight="1" x14ac:dyDescent="0.15">
      <c r="A282" s="13">
        <v>281</v>
      </c>
      <c r="B282" s="120" t="s">
        <v>403</v>
      </c>
      <c r="C282" s="23" t="s">
        <v>55</v>
      </c>
    </row>
    <row r="283" spans="1:3" ht="34" customHeight="1" x14ac:dyDescent="0.15">
      <c r="A283" s="13">
        <v>282</v>
      </c>
      <c r="B283" s="120" t="s">
        <v>404</v>
      </c>
      <c r="C283" s="23" t="s">
        <v>55</v>
      </c>
    </row>
  </sheetData>
  <sheetProtection sheet="1" objects="1" scenarios="1"/>
  <phoneticPr fontId="1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32BF2-9AE3-6348-8DA4-A49045C79060}">
  <dimension ref="A1:B19"/>
  <sheetViews>
    <sheetView workbookViewId="0">
      <selection activeCell="B20" sqref="B20"/>
    </sheetView>
  </sheetViews>
  <sheetFormatPr baseColWidth="10" defaultColWidth="25.83203125" defaultRowHeight="30" customHeight="1" x14ac:dyDescent="0.15"/>
  <cols>
    <col min="1" max="1" width="71" customWidth="1"/>
    <col min="2" max="2" width="63.83203125" customWidth="1"/>
  </cols>
  <sheetData>
    <row r="1" spans="1:2" ht="30" customHeight="1" x14ac:dyDescent="0.15">
      <c r="A1" s="117" t="s">
        <v>452</v>
      </c>
      <c r="B1" s="515" t="s">
        <v>438</v>
      </c>
    </row>
    <row r="2" spans="1:2" ht="30" customHeight="1" x14ac:dyDescent="0.15">
      <c r="A2" s="117" t="s">
        <v>453</v>
      </c>
      <c r="B2" s="515" t="s">
        <v>439</v>
      </c>
    </row>
    <row r="3" spans="1:2" ht="30" customHeight="1" x14ac:dyDescent="0.15">
      <c r="A3" s="514" t="s">
        <v>454</v>
      </c>
      <c r="B3" s="515" t="s">
        <v>440</v>
      </c>
    </row>
    <row r="4" spans="1:2" ht="30" customHeight="1" x14ac:dyDescent="0.15">
      <c r="A4" s="514" t="s">
        <v>455</v>
      </c>
      <c r="B4" s="515" t="s">
        <v>441</v>
      </c>
    </row>
    <row r="5" spans="1:2" ht="30" customHeight="1" x14ac:dyDescent="0.15">
      <c r="A5" s="514" t="s">
        <v>456</v>
      </c>
      <c r="B5" s="515" t="s">
        <v>442</v>
      </c>
    </row>
    <row r="6" spans="1:2" ht="30" customHeight="1" x14ac:dyDescent="0.15">
      <c r="A6" s="117" t="s">
        <v>457</v>
      </c>
      <c r="B6" s="515" t="s">
        <v>443</v>
      </c>
    </row>
    <row r="7" spans="1:2" ht="30" customHeight="1" x14ac:dyDescent="0.15">
      <c r="A7" s="514" t="s">
        <v>458</v>
      </c>
      <c r="B7" s="515" t="s">
        <v>444</v>
      </c>
    </row>
    <row r="8" spans="1:2" ht="30" customHeight="1" x14ac:dyDescent="0.15">
      <c r="A8" s="514" t="s">
        <v>459</v>
      </c>
      <c r="B8" s="515" t="s">
        <v>445</v>
      </c>
    </row>
    <row r="9" spans="1:2" ht="30" customHeight="1" x14ac:dyDescent="0.15">
      <c r="A9" s="117" t="s">
        <v>460</v>
      </c>
      <c r="B9" s="515" t="s">
        <v>446</v>
      </c>
    </row>
    <row r="10" spans="1:2" ht="30" customHeight="1" x14ac:dyDescent="0.15">
      <c r="A10" s="117" t="s">
        <v>461</v>
      </c>
      <c r="B10" s="515" t="s">
        <v>447</v>
      </c>
    </row>
    <row r="11" spans="1:2" ht="30" customHeight="1" x14ac:dyDescent="0.15">
      <c r="A11" s="514" t="s">
        <v>462</v>
      </c>
      <c r="B11" s="515" t="s">
        <v>448</v>
      </c>
    </row>
    <row r="12" spans="1:2" ht="30" customHeight="1" x14ac:dyDescent="0.15">
      <c r="A12" s="514" t="s">
        <v>463</v>
      </c>
      <c r="B12" s="515" t="s">
        <v>449</v>
      </c>
    </row>
    <row r="13" spans="1:2" ht="30" customHeight="1" x14ac:dyDescent="0.15">
      <c r="A13" s="514" t="s">
        <v>464</v>
      </c>
      <c r="B13" s="515" t="s">
        <v>450</v>
      </c>
    </row>
    <row r="14" spans="1:2" ht="30" customHeight="1" x14ac:dyDescent="0.15">
      <c r="A14" s="514" t="s">
        <v>465</v>
      </c>
      <c r="B14" s="515" t="s">
        <v>451</v>
      </c>
    </row>
    <row r="15" spans="1:2" ht="30" customHeight="1" x14ac:dyDescent="0.15">
      <c r="A15" s="514" t="s">
        <v>466</v>
      </c>
      <c r="B15" s="515" t="s">
        <v>471</v>
      </c>
    </row>
    <row r="16" spans="1:2" ht="30" customHeight="1" x14ac:dyDescent="0.15">
      <c r="A16" s="514" t="s">
        <v>467</v>
      </c>
      <c r="B16" s="515" t="s">
        <v>472</v>
      </c>
    </row>
    <row r="17" spans="1:2" ht="30" customHeight="1" x14ac:dyDescent="0.15">
      <c r="A17" s="117" t="s">
        <v>468</v>
      </c>
      <c r="B17" s="515" t="s">
        <v>473</v>
      </c>
    </row>
    <row r="18" spans="1:2" ht="30" customHeight="1" x14ac:dyDescent="0.15">
      <c r="A18" s="117" t="s">
        <v>469</v>
      </c>
      <c r="B18" s="515" t="s">
        <v>474</v>
      </c>
    </row>
    <row r="19" spans="1:2" ht="30" customHeight="1" x14ac:dyDescent="0.15">
      <c r="A19" s="117" t="s">
        <v>470</v>
      </c>
      <c r="B19" s="515" t="s">
        <v>475</v>
      </c>
    </row>
  </sheetData>
  <phoneticPr fontId="1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A4F7A6-F0A4-B948-BBF4-15E06005BD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2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Overview</vt:lpstr>
      <vt:lpstr>Sessions (2)</vt:lpstr>
      <vt:lpstr>Sessions</vt:lpstr>
      <vt:lpstr>Session Log</vt:lpstr>
      <vt:lpstr>Utterance List</vt:lpstr>
      <vt:lpstr>Kennel Link Mapping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2022-03-18T21:02:06Z</dcterms:created>
  <dcterms:modified xsi:type="dcterms:W3CDTF">2023-01-20T22:24:47Z</dcterms:modified>
  <cp:category/>
  <cp:contentStatus/>
</cp:coreProperties>
</file>