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erinlukow/Desktop/erinnalani_portfolio/"/>
    </mc:Choice>
  </mc:AlternateContent>
  <xr:revisionPtr revIDLastSave="0" documentId="13_ncr:1_{44356E0E-EC15-3A48-927B-90CCC9860B7C}" xr6:coauthVersionLast="47" xr6:coauthVersionMax="47" xr10:uidLastSave="{00000000-0000-0000-0000-000000000000}"/>
  <bookViews>
    <workbookView xWindow="-7700" yWindow="-28320" windowWidth="51200" windowHeight="28320" activeTab="3" xr2:uid="{00000000-000D-0000-FFFF-FFFF00000000}"/>
  </bookViews>
  <sheets>
    <sheet name="Overview" sheetId="17" r:id="rId1"/>
    <sheet name="Sessions (2)" sheetId="20" state="hidden" r:id="rId2"/>
    <sheet name="Sessions" sheetId="23" r:id="rId3"/>
    <sheet name="Session Log" sheetId="22" r:id="rId4"/>
    <sheet name="Kennel Link Mapping" sheetId="24" r:id="rId5"/>
  </sheets>
  <definedNames>
    <definedName name="_xlnm._FilterDatabase" localSheetId="3" hidden="1">'Session Log'!$W$1:$W$306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22" l="1"/>
  <c r="W5" i="22"/>
  <c r="W6" i="22"/>
  <c r="W7" i="22"/>
  <c r="W8" i="22"/>
  <c r="W9" i="22"/>
  <c r="W10" i="22"/>
  <c r="W11" i="22"/>
  <c r="W12" i="22"/>
  <c r="W13" i="22"/>
  <c r="W14" i="22"/>
  <c r="W15" i="22"/>
  <c r="W16" i="22"/>
  <c r="W17" i="22"/>
  <c r="W18" i="22"/>
  <c r="W19" i="22"/>
  <c r="W20" i="22"/>
  <c r="W21" i="22"/>
  <c r="W3" i="22"/>
  <c r="Q4" i="22" a="1"/>
  <c r="Q4" i="22" s="1"/>
  <c r="W35" i="17"/>
  <c r="X35" i="17"/>
  <c r="Y35" i="17"/>
  <c r="Z35" i="17"/>
  <c r="AA35" i="17"/>
  <c r="V35" i="17"/>
  <c r="U35" i="17"/>
  <c r="AB33" i="17"/>
  <c r="AB34" i="17"/>
  <c r="W454" i="22"/>
  <c r="W455" i="22"/>
  <c r="W456" i="22"/>
  <c r="W457" i="22"/>
  <c r="W458" i="22"/>
  <c r="W459" i="22"/>
  <c r="W460" i="22"/>
  <c r="W461" i="22"/>
  <c r="W462" i="22"/>
  <c r="W463" i="22"/>
  <c r="W464" i="22"/>
  <c r="W465" i="22"/>
  <c r="W466" i="22"/>
  <c r="W467" i="22"/>
  <c r="W468" i="22"/>
  <c r="W469" i="22"/>
  <c r="W470" i="22"/>
  <c r="W471" i="22"/>
  <c r="W472" i="22"/>
  <c r="W473" i="22"/>
  <c r="W474" i="22"/>
  <c r="W475" i="22"/>
  <c r="W476" i="22"/>
  <c r="W477" i="22"/>
  <c r="W478" i="22"/>
  <c r="W479" i="22"/>
  <c r="W480" i="22"/>
  <c r="W481" i="22"/>
  <c r="W482" i="22"/>
  <c r="W483" i="22"/>
  <c r="W484" i="22"/>
  <c r="W485" i="22"/>
  <c r="W486" i="22"/>
  <c r="W487" i="22"/>
  <c r="W488" i="22"/>
  <c r="W489" i="22"/>
  <c r="W490" i="22"/>
  <c r="W491" i="22"/>
  <c r="W492" i="22"/>
  <c r="W493" i="22"/>
  <c r="W494" i="22"/>
  <c r="W495" i="22"/>
  <c r="W496" i="22"/>
  <c r="W497" i="22"/>
  <c r="W498" i="22"/>
  <c r="W499" i="22"/>
  <c r="W500" i="22"/>
  <c r="W501" i="22"/>
  <c r="W502" i="22"/>
  <c r="W503" i="22"/>
  <c r="W504" i="22"/>
  <c r="W505" i="22"/>
  <c r="W506" i="22"/>
  <c r="W507" i="22"/>
  <c r="W508" i="22"/>
  <c r="W509" i="22"/>
  <c r="W510" i="22"/>
  <c r="W511" i="22"/>
  <c r="W512" i="22"/>
  <c r="W513" i="22"/>
  <c r="W514" i="22"/>
  <c r="W515" i="22"/>
  <c r="W516" i="22"/>
  <c r="W517" i="22"/>
  <c r="W518" i="22"/>
  <c r="W519" i="22"/>
  <c r="W520" i="22"/>
  <c r="W521" i="22"/>
  <c r="W522" i="22"/>
  <c r="W523" i="22"/>
  <c r="W524" i="22"/>
  <c r="W525" i="22"/>
  <c r="W526" i="22"/>
  <c r="W527" i="22"/>
  <c r="W528" i="22"/>
  <c r="W529" i="22"/>
  <c r="W530" i="22"/>
  <c r="W531" i="22"/>
  <c r="W532" i="22"/>
  <c r="W533" i="22"/>
  <c r="W534" i="22"/>
  <c r="W535" i="22"/>
  <c r="W536" i="22"/>
  <c r="W537" i="22"/>
  <c r="W538" i="22"/>
  <c r="W539" i="22"/>
  <c r="W540" i="22"/>
  <c r="W541" i="22"/>
  <c r="W542" i="22"/>
  <c r="W543" i="22"/>
  <c r="W544" i="22"/>
  <c r="W545" i="22"/>
  <c r="W546" i="22"/>
  <c r="W547" i="22"/>
  <c r="W548" i="22"/>
  <c r="W549" i="22"/>
  <c r="W550" i="22"/>
  <c r="W551" i="22"/>
  <c r="W552" i="22"/>
  <c r="W553" i="22"/>
  <c r="W554" i="22"/>
  <c r="W555" i="22"/>
  <c r="W556" i="22"/>
  <c r="W557" i="22"/>
  <c r="W558" i="22"/>
  <c r="W559" i="22"/>
  <c r="W560" i="22"/>
  <c r="W561" i="22"/>
  <c r="W562" i="22"/>
  <c r="W563" i="22"/>
  <c r="W564" i="22"/>
  <c r="W565" i="22"/>
  <c r="W566" i="22"/>
  <c r="W567" i="22"/>
  <c r="W568" i="22"/>
  <c r="W569" i="22"/>
  <c r="W570" i="22"/>
  <c r="W571" i="22"/>
  <c r="W572" i="22"/>
  <c r="W573" i="22"/>
  <c r="W574" i="22"/>
  <c r="W575" i="22"/>
  <c r="W576" i="22"/>
  <c r="W577" i="22"/>
  <c r="W578" i="22"/>
  <c r="W579" i="22"/>
  <c r="W580" i="22"/>
  <c r="W581" i="22"/>
  <c r="W582" i="22"/>
  <c r="W583" i="22"/>
  <c r="W584" i="22"/>
  <c r="W585" i="22"/>
  <c r="W586" i="22"/>
  <c r="W587" i="22"/>
  <c r="W588" i="22"/>
  <c r="W589" i="22"/>
  <c r="W590" i="22"/>
  <c r="W591" i="22"/>
  <c r="W592" i="22"/>
  <c r="W593" i="22"/>
  <c r="W594" i="22"/>
  <c r="W595" i="22"/>
  <c r="W596" i="22"/>
  <c r="W597" i="22"/>
  <c r="W598" i="22"/>
  <c r="W599" i="22"/>
  <c r="W600" i="22"/>
  <c r="W601" i="22"/>
  <c r="W602" i="22"/>
  <c r="W603" i="22"/>
  <c r="W604" i="22"/>
  <c r="W605" i="22"/>
  <c r="W606" i="22"/>
  <c r="W607" i="22"/>
  <c r="W608" i="22"/>
  <c r="W609" i="22"/>
  <c r="W610" i="22"/>
  <c r="W611" i="22"/>
  <c r="W612" i="22"/>
  <c r="W613" i="22"/>
  <c r="W614" i="22"/>
  <c r="W615" i="22"/>
  <c r="W616" i="22"/>
  <c r="W617" i="22"/>
  <c r="W618" i="22"/>
  <c r="W619" i="22"/>
  <c r="W620" i="22"/>
  <c r="W621" i="22"/>
  <c r="W622" i="22"/>
  <c r="W623" i="22"/>
  <c r="W624" i="22"/>
  <c r="W625" i="22"/>
  <c r="W626" i="22"/>
  <c r="W627" i="22"/>
  <c r="W628" i="22"/>
  <c r="W629" i="22"/>
  <c r="W630" i="22"/>
  <c r="W631" i="22"/>
  <c r="W632" i="22"/>
  <c r="W633" i="22"/>
  <c r="W634" i="22"/>
  <c r="W635" i="22"/>
  <c r="W636" i="22"/>
  <c r="W637" i="22"/>
  <c r="W638" i="22"/>
  <c r="W639" i="22"/>
  <c r="W640" i="22"/>
  <c r="W641" i="22"/>
  <c r="W642" i="22"/>
  <c r="W643" i="22"/>
  <c r="W644" i="22"/>
  <c r="W645" i="22"/>
  <c r="W646" i="22"/>
  <c r="W647" i="22"/>
  <c r="W648" i="22"/>
  <c r="W649" i="22"/>
  <c r="W650" i="22"/>
  <c r="W651" i="22"/>
  <c r="W652" i="22"/>
  <c r="W653" i="22"/>
  <c r="W654" i="22"/>
  <c r="W655" i="22"/>
  <c r="W656" i="22"/>
  <c r="W657" i="22"/>
  <c r="W658" i="22"/>
  <c r="W659" i="22"/>
  <c r="W660" i="22"/>
  <c r="W661" i="22"/>
  <c r="W662" i="22"/>
  <c r="W663" i="22"/>
  <c r="W664" i="22"/>
  <c r="W665" i="22"/>
  <c r="W666" i="22"/>
  <c r="W667" i="22"/>
  <c r="W668" i="22"/>
  <c r="W669" i="22"/>
  <c r="W670" i="22"/>
  <c r="W671" i="22"/>
  <c r="W672" i="22"/>
  <c r="W673" i="22"/>
  <c r="W674" i="22"/>
  <c r="W675" i="22"/>
  <c r="W676" i="22"/>
  <c r="W677" i="22"/>
  <c r="W678" i="22"/>
  <c r="W679" i="22"/>
  <c r="W680" i="22"/>
  <c r="W681" i="22"/>
  <c r="W682" i="22"/>
  <c r="W683" i="22"/>
  <c r="W684" i="22"/>
  <c r="W685" i="22"/>
  <c r="W686" i="22"/>
  <c r="W687" i="22"/>
  <c r="W688" i="22"/>
  <c r="W689" i="22"/>
  <c r="W690" i="22"/>
  <c r="W691" i="22"/>
  <c r="W692" i="22"/>
  <c r="W693" i="22"/>
  <c r="W694" i="22"/>
  <c r="W695" i="22"/>
  <c r="W696" i="22"/>
  <c r="W697" i="22"/>
  <c r="W698" i="22"/>
  <c r="W699" i="22"/>
  <c r="W700" i="22"/>
  <c r="W701" i="22"/>
  <c r="W702" i="22"/>
  <c r="W703" i="22"/>
  <c r="W704" i="22"/>
  <c r="W705" i="22"/>
  <c r="W706" i="22"/>
  <c r="W707" i="22"/>
  <c r="W708" i="22"/>
  <c r="W709" i="22"/>
  <c r="W710" i="22"/>
  <c r="W711" i="22"/>
  <c r="W712" i="22"/>
  <c r="W713" i="22"/>
  <c r="W714" i="22"/>
  <c r="W715" i="22"/>
  <c r="W716" i="22"/>
  <c r="W717" i="22"/>
  <c r="W718" i="22"/>
  <c r="W719" i="22"/>
  <c r="W720" i="22"/>
  <c r="W721" i="22"/>
  <c r="W722" i="22"/>
  <c r="W723" i="22"/>
  <c r="W724" i="22"/>
  <c r="W725" i="22"/>
  <c r="W726" i="22"/>
  <c r="W727" i="22"/>
  <c r="W728" i="22"/>
  <c r="W729" i="22"/>
  <c r="W730" i="22"/>
  <c r="W731" i="22"/>
  <c r="W732" i="22"/>
  <c r="W733" i="22"/>
  <c r="W734" i="22"/>
  <c r="W735" i="22"/>
  <c r="W736" i="22"/>
  <c r="W737" i="22"/>
  <c r="W738" i="22"/>
  <c r="W739" i="22"/>
  <c r="W740" i="22"/>
  <c r="W741" i="22"/>
  <c r="W742" i="22"/>
  <c r="W743" i="22"/>
  <c r="W744" i="22"/>
  <c r="W745" i="22"/>
  <c r="W746" i="22"/>
  <c r="W747" i="22"/>
  <c r="W748" i="22"/>
  <c r="W749" i="22"/>
  <c r="W750" i="22"/>
  <c r="W751" i="22"/>
  <c r="W752" i="22"/>
  <c r="W753" i="22"/>
  <c r="W754" i="22"/>
  <c r="W755" i="22"/>
  <c r="W756" i="22"/>
  <c r="W757" i="22"/>
  <c r="W758" i="22"/>
  <c r="W759" i="22"/>
  <c r="W760" i="22"/>
  <c r="W761" i="22"/>
  <c r="W762" i="22"/>
  <c r="W763" i="22"/>
  <c r="W764" i="22"/>
  <c r="W765" i="22"/>
  <c r="W766" i="22"/>
  <c r="W767" i="22"/>
  <c r="W768" i="22"/>
  <c r="W769" i="22"/>
  <c r="W770" i="22"/>
  <c r="W771" i="22"/>
  <c r="W772" i="22"/>
  <c r="W773" i="22"/>
  <c r="W774" i="22"/>
  <c r="W775" i="22"/>
  <c r="W776" i="22"/>
  <c r="W777" i="22"/>
  <c r="W778" i="22"/>
  <c r="W779" i="22"/>
  <c r="W780" i="22"/>
  <c r="W781" i="22"/>
  <c r="W782" i="22"/>
  <c r="W783" i="22"/>
  <c r="W784" i="22"/>
  <c r="W785" i="22"/>
  <c r="W786" i="22"/>
  <c r="W787" i="22"/>
  <c r="W788" i="22"/>
  <c r="W789" i="22"/>
  <c r="W790" i="22"/>
  <c r="W791" i="22"/>
  <c r="W792" i="22"/>
  <c r="W793" i="22"/>
  <c r="W794" i="22"/>
  <c r="W795" i="22"/>
  <c r="W796" i="22"/>
  <c r="W797" i="22"/>
  <c r="W798" i="22"/>
  <c r="W799" i="22"/>
  <c r="W800" i="22"/>
  <c r="W801" i="22"/>
  <c r="W802" i="22"/>
  <c r="W803" i="22"/>
  <c r="W804" i="22"/>
  <c r="W805" i="22"/>
  <c r="W806" i="22"/>
  <c r="W807" i="22"/>
  <c r="W808" i="22"/>
  <c r="W809" i="22"/>
  <c r="W810" i="22"/>
  <c r="W811" i="22"/>
  <c r="W812" i="22"/>
  <c r="W813" i="22"/>
  <c r="W814" i="22"/>
  <c r="W815" i="22"/>
  <c r="W816" i="22"/>
  <c r="W817" i="22"/>
  <c r="W818" i="22"/>
  <c r="W819" i="22"/>
  <c r="W820" i="22"/>
  <c r="W821" i="22"/>
  <c r="W822" i="22"/>
  <c r="W823" i="22"/>
  <c r="W824" i="22"/>
  <c r="W825" i="22"/>
  <c r="W826" i="22"/>
  <c r="W827" i="22"/>
  <c r="W828" i="22"/>
  <c r="W829" i="22"/>
  <c r="W830" i="22"/>
  <c r="W831" i="22"/>
  <c r="W832" i="22"/>
  <c r="W833" i="22"/>
  <c r="W834" i="22"/>
  <c r="W835" i="22"/>
  <c r="W836" i="22"/>
  <c r="W837" i="22"/>
  <c r="W838" i="22"/>
  <c r="W839" i="22"/>
  <c r="W840" i="22"/>
  <c r="W841" i="22"/>
  <c r="W842" i="22"/>
  <c r="W843" i="22"/>
  <c r="W844" i="22"/>
  <c r="W845" i="22"/>
  <c r="W846" i="22"/>
  <c r="W847" i="22"/>
  <c r="W848" i="22"/>
  <c r="W849" i="22"/>
  <c r="W256" i="22"/>
  <c r="W257" i="22"/>
  <c r="W258" i="22"/>
  <c r="W259" i="22"/>
  <c r="W260" i="22"/>
  <c r="W261" i="22"/>
  <c r="W262" i="22"/>
  <c r="W263" i="22"/>
  <c r="W264" i="22"/>
  <c r="W265" i="22"/>
  <c r="W266" i="22"/>
  <c r="W267" i="22"/>
  <c r="W268" i="22"/>
  <c r="W269" i="22"/>
  <c r="W270" i="22"/>
  <c r="W271" i="22"/>
  <c r="W272" i="22"/>
  <c r="W273" i="22"/>
  <c r="W274" i="22"/>
  <c r="W275" i="22"/>
  <c r="W276" i="22"/>
  <c r="W277" i="22"/>
  <c r="W278" i="22"/>
  <c r="W279" i="22"/>
  <c r="W280" i="22"/>
  <c r="W281" i="22"/>
  <c r="W282" i="22"/>
  <c r="W283" i="22"/>
  <c r="W284" i="22"/>
  <c r="W285" i="22"/>
  <c r="W286" i="22"/>
  <c r="W287" i="22"/>
  <c r="W288" i="22"/>
  <c r="W289" i="22"/>
  <c r="W290" i="22"/>
  <c r="W291" i="22"/>
  <c r="W292" i="22"/>
  <c r="W293" i="22"/>
  <c r="W294" i="22"/>
  <c r="W295" i="22"/>
  <c r="W296" i="22"/>
  <c r="W297" i="22"/>
  <c r="W298" i="22"/>
  <c r="W299" i="22"/>
  <c r="W300" i="22"/>
  <c r="W301" i="22"/>
  <c r="W302" i="22"/>
  <c r="W303" i="22"/>
  <c r="W304" i="22"/>
  <c r="W305" i="22"/>
  <c r="W306" i="22"/>
  <c r="W307" i="22"/>
  <c r="W308" i="22"/>
  <c r="W309" i="22"/>
  <c r="W310" i="22"/>
  <c r="W311" i="22"/>
  <c r="W312" i="22"/>
  <c r="W313" i="22"/>
  <c r="W314" i="22"/>
  <c r="W315" i="22"/>
  <c r="W316" i="22"/>
  <c r="W317" i="22"/>
  <c r="W318" i="22"/>
  <c r="W319" i="22"/>
  <c r="W320" i="22"/>
  <c r="W321" i="22"/>
  <c r="W322" i="22"/>
  <c r="W323" i="22"/>
  <c r="W324" i="22"/>
  <c r="W325" i="22"/>
  <c r="W326" i="22"/>
  <c r="W327" i="22"/>
  <c r="W328" i="22"/>
  <c r="W329" i="22"/>
  <c r="W330" i="22"/>
  <c r="W331" i="22"/>
  <c r="W332" i="22"/>
  <c r="W333" i="22"/>
  <c r="W334" i="22"/>
  <c r="W335" i="22"/>
  <c r="W336" i="22"/>
  <c r="W337" i="22"/>
  <c r="W338" i="22"/>
  <c r="W339" i="22"/>
  <c r="W340" i="22"/>
  <c r="W341" i="22"/>
  <c r="W342" i="22"/>
  <c r="W343" i="22"/>
  <c r="W344" i="22"/>
  <c r="W345" i="22"/>
  <c r="W346" i="22"/>
  <c r="W347" i="22"/>
  <c r="W348" i="22"/>
  <c r="W349" i="22"/>
  <c r="W350" i="22"/>
  <c r="W351" i="22"/>
  <c r="W352" i="22"/>
  <c r="W353" i="22"/>
  <c r="W354" i="22"/>
  <c r="W355" i="22"/>
  <c r="W356" i="22"/>
  <c r="W357" i="22"/>
  <c r="W358" i="22"/>
  <c r="W359" i="22"/>
  <c r="W360" i="22"/>
  <c r="W361" i="22"/>
  <c r="W362" i="22"/>
  <c r="W363" i="22"/>
  <c r="W364" i="22"/>
  <c r="W365" i="22"/>
  <c r="W366" i="22"/>
  <c r="W367" i="22"/>
  <c r="W368" i="22"/>
  <c r="W369" i="22"/>
  <c r="W370" i="22"/>
  <c r="W371" i="22"/>
  <c r="W372" i="22"/>
  <c r="W373" i="22"/>
  <c r="W374" i="22"/>
  <c r="W375" i="22"/>
  <c r="W376" i="22"/>
  <c r="W377" i="22"/>
  <c r="W378" i="22"/>
  <c r="W379" i="22"/>
  <c r="W380" i="22"/>
  <c r="W381" i="22"/>
  <c r="W382" i="22"/>
  <c r="W383" i="22"/>
  <c r="W384" i="22"/>
  <c r="W385" i="22"/>
  <c r="W386" i="22"/>
  <c r="W387" i="22"/>
  <c r="W388" i="22"/>
  <c r="W389" i="22"/>
  <c r="W390" i="22"/>
  <c r="W391" i="22"/>
  <c r="W392" i="22"/>
  <c r="W393" i="22"/>
  <c r="W394" i="22"/>
  <c r="W395" i="22"/>
  <c r="W396" i="22"/>
  <c r="W397" i="22"/>
  <c r="W398" i="22"/>
  <c r="W399" i="22"/>
  <c r="W400" i="22"/>
  <c r="W401" i="22"/>
  <c r="W402" i="22"/>
  <c r="W403" i="22"/>
  <c r="W404" i="22"/>
  <c r="W405" i="22"/>
  <c r="W406" i="22"/>
  <c r="W407" i="22"/>
  <c r="W408" i="22"/>
  <c r="W409" i="22"/>
  <c r="W410" i="22"/>
  <c r="W411" i="22"/>
  <c r="W412" i="22"/>
  <c r="W413" i="22"/>
  <c r="W414" i="22"/>
  <c r="W415" i="22"/>
  <c r="W416" i="22"/>
  <c r="W417" i="22"/>
  <c r="W418" i="22"/>
  <c r="W419" i="22"/>
  <c r="W420" i="22"/>
  <c r="W421" i="22"/>
  <c r="W422" i="22"/>
  <c r="W423" i="22"/>
  <c r="W424" i="22"/>
  <c r="W425" i="22"/>
  <c r="W426" i="22"/>
  <c r="W427" i="22"/>
  <c r="W428" i="22"/>
  <c r="W429" i="22"/>
  <c r="W430" i="22"/>
  <c r="W431" i="22"/>
  <c r="W432" i="22"/>
  <c r="W433" i="22"/>
  <c r="W434" i="22"/>
  <c r="W435" i="22"/>
  <c r="W436" i="22"/>
  <c r="W437" i="22"/>
  <c r="W438" i="22"/>
  <c r="W439" i="22"/>
  <c r="W440" i="22"/>
  <c r="W441" i="22"/>
  <c r="W442" i="22"/>
  <c r="W443" i="22"/>
  <c r="W444" i="22"/>
  <c r="W445" i="22"/>
  <c r="W446" i="22"/>
  <c r="W447" i="22"/>
  <c r="W448" i="22"/>
  <c r="W449" i="22"/>
  <c r="W450" i="22"/>
  <c r="W451" i="22"/>
  <c r="W452" i="22"/>
  <c r="W453" i="22"/>
  <c r="W157" i="22"/>
  <c r="W158" i="22"/>
  <c r="W159" i="22"/>
  <c r="W160" i="22"/>
  <c r="W161" i="22"/>
  <c r="W162" i="22"/>
  <c r="W163" i="22"/>
  <c r="W164" i="22"/>
  <c r="W165" i="22"/>
  <c r="W166" i="22"/>
  <c r="W167" i="22"/>
  <c r="W168" i="22"/>
  <c r="W169" i="22"/>
  <c r="W170" i="22"/>
  <c r="W171" i="22"/>
  <c r="W172" i="22"/>
  <c r="W173" i="22"/>
  <c r="W174" i="22"/>
  <c r="W175" i="22"/>
  <c r="W176" i="22"/>
  <c r="W177" i="22"/>
  <c r="W178" i="22"/>
  <c r="W179" i="22"/>
  <c r="W180" i="22"/>
  <c r="W181" i="22"/>
  <c r="W182" i="22"/>
  <c r="W183" i="22"/>
  <c r="W184" i="22"/>
  <c r="W185" i="22"/>
  <c r="W186" i="22"/>
  <c r="W187" i="22"/>
  <c r="W188" i="22"/>
  <c r="W189" i="22"/>
  <c r="W190" i="22"/>
  <c r="W191" i="22"/>
  <c r="W192" i="22"/>
  <c r="W193" i="22"/>
  <c r="W194" i="22"/>
  <c r="W195" i="22"/>
  <c r="W196" i="22"/>
  <c r="W197" i="22"/>
  <c r="W198" i="22"/>
  <c r="W199" i="22"/>
  <c r="W200" i="22"/>
  <c r="W201" i="22"/>
  <c r="W202" i="22"/>
  <c r="W203" i="22"/>
  <c r="W204" i="22"/>
  <c r="W205" i="22"/>
  <c r="W206" i="22"/>
  <c r="W207" i="22"/>
  <c r="W208" i="22"/>
  <c r="W209" i="22"/>
  <c r="W210" i="22"/>
  <c r="W211" i="22"/>
  <c r="W212" i="22"/>
  <c r="W213" i="22"/>
  <c r="W214" i="22"/>
  <c r="W215" i="22"/>
  <c r="W216" i="22"/>
  <c r="W217" i="22"/>
  <c r="W218" i="22"/>
  <c r="W219" i="22"/>
  <c r="W220" i="22"/>
  <c r="W221" i="22"/>
  <c r="W222" i="22"/>
  <c r="W223" i="22"/>
  <c r="W224" i="22"/>
  <c r="W225" i="22"/>
  <c r="W226" i="22"/>
  <c r="W227" i="22"/>
  <c r="W228" i="22"/>
  <c r="W229" i="22"/>
  <c r="W230" i="22"/>
  <c r="W231" i="22"/>
  <c r="W232" i="22"/>
  <c r="W233" i="22"/>
  <c r="W234" i="22"/>
  <c r="W235" i="22"/>
  <c r="W236" i="22"/>
  <c r="W237" i="22"/>
  <c r="W238" i="22"/>
  <c r="W239" i="22"/>
  <c r="W240" i="22"/>
  <c r="W241" i="22"/>
  <c r="W242" i="22"/>
  <c r="W243" i="22"/>
  <c r="W244" i="22"/>
  <c r="W245" i="22"/>
  <c r="W246" i="22"/>
  <c r="W247" i="22"/>
  <c r="W248" i="22"/>
  <c r="W249" i="22"/>
  <c r="W250" i="22"/>
  <c r="W251" i="22"/>
  <c r="W252" i="22"/>
  <c r="W253" i="22"/>
  <c r="W254" i="22"/>
  <c r="W255" i="22"/>
  <c r="W137" i="22"/>
  <c r="W138" i="22"/>
  <c r="W139" i="22"/>
  <c r="W140" i="22"/>
  <c r="W141" i="22"/>
  <c r="W142" i="22"/>
  <c r="W143" i="22"/>
  <c r="W144" i="22"/>
  <c r="W145" i="22"/>
  <c r="W146" i="22"/>
  <c r="W147" i="22"/>
  <c r="W148" i="22"/>
  <c r="W149" i="22"/>
  <c r="W150" i="22"/>
  <c r="W151" i="22"/>
  <c r="W152" i="22"/>
  <c r="W153" i="22"/>
  <c r="W154" i="22"/>
  <c r="W155" i="22"/>
  <c r="W156" i="22"/>
  <c r="W125" i="22"/>
  <c r="W126" i="22"/>
  <c r="W127" i="22"/>
  <c r="W128" i="22"/>
  <c r="W129" i="22"/>
  <c r="W130" i="22"/>
  <c r="W131" i="22"/>
  <c r="W132" i="22"/>
  <c r="W133" i="22"/>
  <c r="W134" i="22"/>
  <c r="W135" i="22"/>
  <c r="W136" i="22"/>
  <c r="W109" i="22"/>
  <c r="W110" i="22"/>
  <c r="W111" i="22"/>
  <c r="W112" i="22"/>
  <c r="W113" i="22"/>
  <c r="W114" i="22"/>
  <c r="W115" i="22"/>
  <c r="W116" i="22"/>
  <c r="W117" i="22"/>
  <c r="W118" i="22"/>
  <c r="W119" i="22"/>
  <c r="W120" i="22"/>
  <c r="W121" i="22"/>
  <c r="W122" i="22"/>
  <c r="W123" i="22"/>
  <c r="W124" i="22"/>
  <c r="W89" i="22"/>
  <c r="W90" i="22"/>
  <c r="W91" i="22"/>
  <c r="W92" i="22"/>
  <c r="W93" i="22"/>
  <c r="W94" i="22"/>
  <c r="W95" i="22"/>
  <c r="W96" i="22"/>
  <c r="W97" i="22"/>
  <c r="W98" i="22"/>
  <c r="W99" i="22"/>
  <c r="W100" i="22"/>
  <c r="W101" i="22"/>
  <c r="W102" i="22"/>
  <c r="W103" i="22"/>
  <c r="W104" i="22"/>
  <c r="W105" i="22"/>
  <c r="W106" i="22"/>
  <c r="W107" i="22"/>
  <c r="W108" i="22"/>
  <c r="W71" i="22"/>
  <c r="W72" i="22"/>
  <c r="W73" i="22"/>
  <c r="W74" i="22"/>
  <c r="W75" i="22"/>
  <c r="W76" i="22"/>
  <c r="W77" i="22"/>
  <c r="W78" i="22"/>
  <c r="W79" i="22"/>
  <c r="W80" i="22"/>
  <c r="W81" i="22"/>
  <c r="W82" i="22"/>
  <c r="W83" i="22"/>
  <c r="W84" i="22"/>
  <c r="W85" i="22"/>
  <c r="W86" i="22"/>
  <c r="W87" i="22"/>
  <c r="W88" i="22"/>
  <c r="W59" i="22"/>
  <c r="W60" i="22"/>
  <c r="W61" i="22"/>
  <c r="W62" i="22"/>
  <c r="W63" i="22"/>
  <c r="W64" i="22"/>
  <c r="W65" i="22"/>
  <c r="W66" i="22"/>
  <c r="W67" i="22"/>
  <c r="W68" i="22"/>
  <c r="W69" i="22"/>
  <c r="W70" i="22"/>
  <c r="W53" i="22"/>
  <c r="W54" i="22"/>
  <c r="W55" i="22"/>
  <c r="W56" i="22"/>
  <c r="W57" i="22"/>
  <c r="W58" i="22"/>
  <c r="W44" i="22"/>
  <c r="W45" i="22"/>
  <c r="W46" i="22"/>
  <c r="W47" i="22"/>
  <c r="W48" i="22"/>
  <c r="W49" i="22"/>
  <c r="W50" i="22"/>
  <c r="W51" i="22"/>
  <c r="W52" i="22"/>
  <c r="W26" i="22"/>
  <c r="W27" i="22"/>
  <c r="W28" i="22"/>
  <c r="W29" i="22"/>
  <c r="W30" i="22"/>
  <c r="W31" i="22"/>
  <c r="W32" i="22"/>
  <c r="W33" i="22"/>
  <c r="W34" i="22"/>
  <c r="W35" i="22"/>
  <c r="W36" i="22"/>
  <c r="W37" i="22"/>
  <c r="W38" i="22"/>
  <c r="W39" i="22"/>
  <c r="W40" i="22"/>
  <c r="W41" i="22"/>
  <c r="W42" i="22"/>
  <c r="W43" i="22"/>
  <c r="W22" i="22"/>
  <c r="W23" i="22"/>
  <c r="W24" i="22"/>
  <c r="W25" i="22"/>
  <c r="F3" i="23"/>
  <c r="F25" i="23"/>
  <c r="F17" i="23"/>
  <c r="Q342" i="22" a="1"/>
  <c r="Q342" i="22" s="1"/>
  <c r="D11" i="17"/>
  <c r="L571" i="22" a="1"/>
  <c r="L571" i="22" s="1"/>
  <c r="L572" i="22" a="1"/>
  <c r="L572" i="22" s="1"/>
  <c r="Q566" i="22" a="1"/>
  <c r="Q566" i="22" s="1"/>
  <c r="Q567" i="22" a="1"/>
  <c r="Q567" i="22" s="1"/>
  <c r="Q568" i="22" a="1"/>
  <c r="Q568" i="22" s="1"/>
  <c r="Q569" i="22" a="1"/>
  <c r="Q569" i="22" s="1"/>
  <c r="Q426" i="22" a="1"/>
  <c r="Q426" i="22" s="1"/>
  <c r="Q427" i="22" a="1"/>
  <c r="Q427" i="22" s="1"/>
  <c r="Q428" i="22" a="1"/>
  <c r="Q428" i="22" s="1"/>
  <c r="Q429" i="22" a="1"/>
  <c r="Q429" i="22" s="1"/>
  <c r="Q430" i="22" a="1"/>
  <c r="Q430" i="22" s="1"/>
  <c r="Q425" i="22" a="1"/>
  <c r="Q425" i="22" s="1"/>
  <c r="Q581" i="22" a="1"/>
  <c r="Q581" i="22" s="1"/>
  <c r="Q582" i="22" a="1"/>
  <c r="Q582" i="22" s="1"/>
  <c r="Q583" i="22" a="1"/>
  <c r="Q583" i="22" s="1"/>
  <c r="Q584" i="22" a="1"/>
  <c r="Q584" i="22" s="1"/>
  <c r="Q585" i="22" a="1"/>
  <c r="Q585" i="22" s="1"/>
  <c r="Q586" i="22" a="1"/>
  <c r="Q586" i="22" s="1"/>
  <c r="Q587" i="22" a="1"/>
  <c r="Q587" i="22" s="1"/>
  <c r="Q588" i="22" a="1"/>
  <c r="Q588" i="22" s="1"/>
  <c r="Q589" i="22" a="1"/>
  <c r="Q589" i="22" s="1"/>
  <c r="Q590" i="22" a="1"/>
  <c r="Q590" i="22" s="1"/>
  <c r="Q591" i="22" a="1"/>
  <c r="Q591" i="22" s="1"/>
  <c r="Q592" i="22" a="1"/>
  <c r="Q592" i="22" s="1"/>
  <c r="Q593" i="22" a="1"/>
  <c r="Q593" i="22" s="1"/>
  <c r="Q594" i="22" a="1"/>
  <c r="Q594" i="22" s="1"/>
  <c r="Q595" i="22" a="1"/>
  <c r="Q595" i="22" s="1"/>
  <c r="Q596" i="22" a="1"/>
  <c r="Q596" i="22" s="1"/>
  <c r="Q597" i="22" a="1"/>
  <c r="Q597" i="22" s="1"/>
  <c r="Q598" i="22" a="1"/>
  <c r="Q598" i="22" s="1"/>
  <c r="Q599" i="22" a="1"/>
  <c r="Q599" i="22" s="1"/>
  <c r="Q600" i="22" a="1"/>
  <c r="Q600" i="22" s="1"/>
  <c r="Q601" i="22" a="1"/>
  <c r="Q601" i="22" s="1"/>
  <c r="Q602" i="22" a="1"/>
  <c r="Q602" i="22" s="1"/>
  <c r="Q603" i="22" a="1"/>
  <c r="Q603" i="22" s="1"/>
  <c r="Q604" i="22" a="1"/>
  <c r="Q604" i="22" s="1"/>
  <c r="Q605" i="22" a="1"/>
  <c r="Q605" i="22" s="1"/>
  <c r="Q606" i="22" a="1"/>
  <c r="Q606" i="22" s="1"/>
  <c r="Q607" i="22" a="1"/>
  <c r="Q607" i="22" s="1"/>
  <c r="Q608" i="22" a="1"/>
  <c r="Q608" i="22" s="1"/>
  <c r="Q609" i="22" a="1"/>
  <c r="Q609" i="22" s="1"/>
  <c r="Q610" i="22" a="1"/>
  <c r="Q610" i="22" s="1"/>
  <c r="Q611" i="22" a="1"/>
  <c r="Q611" i="22" s="1"/>
  <c r="Q612" i="22" a="1"/>
  <c r="Q612" i="22" s="1"/>
  <c r="Q613" i="22" a="1"/>
  <c r="Q613" i="22" s="1"/>
  <c r="Q614" i="22" a="1"/>
  <c r="Q614" i="22" s="1"/>
  <c r="Q615" i="22" a="1"/>
  <c r="Q615" i="22" s="1"/>
  <c r="Q616" i="22" a="1"/>
  <c r="Q616" i="22" s="1"/>
  <c r="Q617" i="22" a="1"/>
  <c r="Q617" i="22" s="1"/>
  <c r="Q618" i="22" a="1"/>
  <c r="Q618" i="22" s="1"/>
  <c r="Q619" i="22" a="1"/>
  <c r="Q619" i="22" s="1"/>
  <c r="Q620" i="22" a="1"/>
  <c r="Q620" i="22" s="1"/>
  <c r="Q621" i="22" a="1"/>
  <c r="Q621" i="22" s="1"/>
  <c r="Q622" i="22" a="1"/>
  <c r="Q622" i="22" s="1"/>
  <c r="Q623" i="22" a="1"/>
  <c r="Q623" i="22" s="1"/>
  <c r="Q624" i="22" a="1"/>
  <c r="Q624" i="22" s="1"/>
  <c r="Q625" i="22" a="1"/>
  <c r="Q625" i="22" s="1"/>
  <c r="Q626" i="22" a="1"/>
  <c r="Q626" i="22" s="1"/>
  <c r="Q627" i="22" a="1"/>
  <c r="Q627" i="22" s="1"/>
  <c r="Q628" i="22" a="1"/>
  <c r="Q628" i="22" s="1"/>
  <c r="Q629" i="22" a="1"/>
  <c r="Q629" i="22" s="1"/>
  <c r="Q630" i="22" a="1"/>
  <c r="Q630" i="22" s="1"/>
  <c r="Q631" i="22" a="1"/>
  <c r="Q631" i="22" s="1"/>
  <c r="Q632" i="22" a="1"/>
  <c r="Q632" i="22" s="1"/>
  <c r="Q633" i="22" a="1"/>
  <c r="Q633" i="22" s="1"/>
  <c r="Q634" i="22" a="1"/>
  <c r="Q634" i="22" s="1"/>
  <c r="Q635" i="22" a="1"/>
  <c r="Q635" i="22" s="1"/>
  <c r="Q636" i="22" a="1"/>
  <c r="Q636" i="22" s="1"/>
  <c r="Q637" i="22" a="1"/>
  <c r="Q637" i="22" s="1"/>
  <c r="Q638" i="22" a="1"/>
  <c r="Q638" i="22" s="1"/>
  <c r="Q639" i="22" a="1"/>
  <c r="Q639" i="22" s="1"/>
  <c r="Q640" i="22" a="1"/>
  <c r="Q640" i="22" s="1"/>
  <c r="Q641" i="22" a="1"/>
  <c r="Q641" i="22" s="1"/>
  <c r="Q642" i="22" a="1"/>
  <c r="Q642" i="22" s="1"/>
  <c r="Q643" i="22" a="1"/>
  <c r="Q643" i="22" s="1"/>
  <c r="Q644" i="22" a="1"/>
  <c r="Q644" i="22" s="1"/>
  <c r="Q645" i="22" a="1"/>
  <c r="Q645" i="22" s="1"/>
  <c r="Q646" i="22" a="1"/>
  <c r="Q646" i="22" s="1"/>
  <c r="Q647" i="22" a="1"/>
  <c r="Q647" i="22" s="1"/>
  <c r="Q648" i="22" a="1"/>
  <c r="Q648" i="22" s="1"/>
  <c r="Q649" i="22" a="1"/>
  <c r="Q649" i="22" s="1"/>
  <c r="Q650" i="22" a="1"/>
  <c r="Q650" i="22" s="1"/>
  <c r="Q651" i="22" a="1"/>
  <c r="Q651" i="22" s="1"/>
  <c r="Q652" i="22" a="1"/>
  <c r="Q652" i="22" s="1"/>
  <c r="Q653" i="22" a="1"/>
  <c r="Q653" i="22" s="1"/>
  <c r="Q654" i="22" a="1"/>
  <c r="Q654" i="22" s="1"/>
  <c r="Q655" i="22" a="1"/>
  <c r="Q655" i="22" s="1"/>
  <c r="Q656" i="22" a="1"/>
  <c r="Q656" i="22" s="1"/>
  <c r="Q657" i="22" a="1"/>
  <c r="Q657" i="22" s="1"/>
  <c r="Q658" i="22" a="1"/>
  <c r="Q658" i="22" s="1"/>
  <c r="Q659" i="22" a="1"/>
  <c r="Q659" i="22" s="1"/>
  <c r="Q660" i="22" a="1"/>
  <c r="Q660" i="22" s="1"/>
  <c r="Q661" i="22" a="1"/>
  <c r="Q661" i="22" s="1"/>
  <c r="Q662" i="22" a="1"/>
  <c r="Q662" i="22" s="1"/>
  <c r="Q663" i="22" a="1"/>
  <c r="Q663" i="22" s="1"/>
  <c r="Q664" i="22" a="1"/>
  <c r="Q664" i="22" s="1"/>
  <c r="Q665" i="22" a="1"/>
  <c r="Q665" i="22" s="1"/>
  <c r="Q666" i="22" a="1"/>
  <c r="Q666" i="22" s="1"/>
  <c r="Q667" i="22" a="1"/>
  <c r="Q667" i="22" s="1"/>
  <c r="Q668" i="22" a="1"/>
  <c r="Q668" i="22" s="1"/>
  <c r="Q669" i="22" a="1"/>
  <c r="Q669" i="22" s="1"/>
  <c r="Q670" i="22" a="1"/>
  <c r="Q670" i="22" s="1"/>
  <c r="Q671" i="22" a="1"/>
  <c r="Q671" i="22" s="1"/>
  <c r="Q672" i="22" a="1"/>
  <c r="Q672" i="22" s="1"/>
  <c r="Q673" i="22" a="1"/>
  <c r="Q673" i="22" s="1"/>
  <c r="Q674" i="22" a="1"/>
  <c r="Q674" i="22" s="1"/>
  <c r="Q675" i="22" a="1"/>
  <c r="Q675" i="22" s="1"/>
  <c r="Q676" i="22" a="1"/>
  <c r="Q676" i="22" s="1"/>
  <c r="Q677" i="22" a="1"/>
  <c r="Q677" i="22" s="1"/>
  <c r="Q678" i="22" a="1"/>
  <c r="Q678" i="22" s="1"/>
  <c r="Q679" i="22" a="1"/>
  <c r="Q679" i="22" s="1"/>
  <c r="Q680" i="22" a="1"/>
  <c r="Q680" i="22" s="1"/>
  <c r="Q681" i="22" a="1"/>
  <c r="Q681" i="22" s="1"/>
  <c r="Q682" i="22" a="1"/>
  <c r="Q682" i="22" s="1"/>
  <c r="Q683" i="22" a="1"/>
  <c r="Q683" i="22" s="1"/>
  <c r="Q684" i="22" a="1"/>
  <c r="Q684" i="22" s="1"/>
  <c r="Q685" i="22" a="1"/>
  <c r="Q685" i="22" s="1"/>
  <c r="Q686" i="22" a="1"/>
  <c r="Q686" i="22" s="1"/>
  <c r="Q687" i="22" a="1"/>
  <c r="Q687" i="22" s="1"/>
  <c r="Q688" i="22" a="1"/>
  <c r="Q688" i="22" s="1"/>
  <c r="Q689" i="22" a="1"/>
  <c r="Q689" i="22" s="1"/>
  <c r="Q690" i="22" a="1"/>
  <c r="Q690" i="22" s="1"/>
  <c r="Q691" i="22" a="1"/>
  <c r="Q691" i="22" s="1"/>
  <c r="Q692" i="22" a="1"/>
  <c r="Q692" i="22" s="1"/>
  <c r="Q693" i="22" a="1"/>
  <c r="Q693" i="22" s="1"/>
  <c r="Q694" i="22" a="1"/>
  <c r="Q694" i="22" s="1"/>
  <c r="Q695" i="22" a="1"/>
  <c r="Q695" i="22" s="1"/>
  <c r="Q696" i="22" a="1"/>
  <c r="Q696" i="22" s="1"/>
  <c r="Q697" i="22" a="1"/>
  <c r="Q697" i="22" s="1"/>
  <c r="Q698" i="22" a="1"/>
  <c r="Q698" i="22" s="1"/>
  <c r="Q699" i="22" a="1"/>
  <c r="Q699" i="22" s="1"/>
  <c r="Q700" i="22" a="1"/>
  <c r="Q700" i="22" s="1"/>
  <c r="Q701" i="22" a="1"/>
  <c r="Q701" i="22" s="1"/>
  <c r="Q702" i="22" a="1"/>
  <c r="Q702" i="22" s="1"/>
  <c r="Q703" i="22" a="1"/>
  <c r="Q703" i="22" s="1"/>
  <c r="Q704" i="22" a="1"/>
  <c r="Q704" i="22" s="1"/>
  <c r="Q705" i="22" a="1"/>
  <c r="Q705" i="22" s="1"/>
  <c r="Q706" i="22" a="1"/>
  <c r="Q706" i="22" s="1"/>
  <c r="Q707" i="22" a="1"/>
  <c r="Q707" i="22" s="1"/>
  <c r="Q708" i="22" a="1"/>
  <c r="Q708" i="22" s="1"/>
  <c r="Q709" i="22" a="1"/>
  <c r="Q709" i="22" s="1"/>
  <c r="Q710" i="22" a="1"/>
  <c r="Q710" i="22" s="1"/>
  <c r="Q711" i="22" a="1"/>
  <c r="Q711" i="22" s="1"/>
  <c r="Q712" i="22" a="1"/>
  <c r="Q712" i="22" s="1"/>
  <c r="Q713" i="22" a="1"/>
  <c r="Q713" i="22" s="1"/>
  <c r="Q714" i="22" a="1"/>
  <c r="Q714" i="22" s="1"/>
  <c r="Q715" i="22" a="1"/>
  <c r="Q715" i="22" s="1"/>
  <c r="Q716" i="22" a="1"/>
  <c r="Q716" i="22" s="1"/>
  <c r="Q717" i="22" a="1"/>
  <c r="Q717" i="22" s="1"/>
  <c r="Q718" i="22" a="1"/>
  <c r="Q718" i="22" s="1"/>
  <c r="Q719" i="22" a="1"/>
  <c r="Q719" i="22" s="1"/>
  <c r="Q720" i="22" a="1"/>
  <c r="Q720" i="22" s="1"/>
  <c r="Q721" i="22" a="1"/>
  <c r="Q721" i="22" s="1"/>
  <c r="Q722" i="22" a="1"/>
  <c r="Q722" i="22" s="1"/>
  <c r="Q723" i="22" a="1"/>
  <c r="Q723" i="22" s="1"/>
  <c r="Q724" i="22" a="1"/>
  <c r="Q724" i="22" s="1"/>
  <c r="Q725" i="22" a="1"/>
  <c r="Q725" i="22" s="1"/>
  <c r="Q726" i="22" a="1"/>
  <c r="Q726" i="22" s="1"/>
  <c r="Q727" i="22" a="1"/>
  <c r="Q727" i="22" s="1"/>
  <c r="Q728" i="22" a="1"/>
  <c r="Q728" i="22" s="1"/>
  <c r="Q729" i="22" a="1"/>
  <c r="Q729" i="22" s="1"/>
  <c r="Q730" i="22" a="1"/>
  <c r="Q730" i="22" s="1"/>
  <c r="Q731" i="22" a="1"/>
  <c r="Q731" i="22" s="1"/>
  <c r="Q732" i="22" a="1"/>
  <c r="Q732" i="22" s="1"/>
  <c r="Q733" i="22" a="1"/>
  <c r="Q733" i="22" s="1"/>
  <c r="Q734" i="22" a="1"/>
  <c r="Q734" i="22" s="1"/>
  <c r="Q735" i="22" a="1"/>
  <c r="Q735" i="22" s="1"/>
  <c r="Q736" i="22" a="1"/>
  <c r="Q736" i="22" s="1"/>
  <c r="Q737" i="22" a="1"/>
  <c r="Q737" i="22" s="1"/>
  <c r="Q738" i="22" a="1"/>
  <c r="Q738" i="22" s="1"/>
  <c r="Q739" i="22" a="1"/>
  <c r="Q739" i="22" s="1"/>
  <c r="Q740" i="22" a="1"/>
  <c r="Q740" i="22" s="1"/>
  <c r="Q741" i="22" a="1"/>
  <c r="Q741" i="22" s="1"/>
  <c r="Q742" i="22" a="1"/>
  <c r="Q742" i="22" s="1"/>
  <c r="Q743" i="22" a="1"/>
  <c r="Q743" i="22" s="1"/>
  <c r="Q744" i="22" a="1"/>
  <c r="Q744" i="22" s="1"/>
  <c r="Q745" i="22" a="1"/>
  <c r="Q745" i="22" s="1"/>
  <c r="Q746" i="22" a="1"/>
  <c r="Q746" i="22" s="1"/>
  <c r="Q747" i="22" a="1"/>
  <c r="Q747" i="22" s="1"/>
  <c r="Q748" i="22" a="1"/>
  <c r="Q748" i="22" s="1"/>
  <c r="Q749" i="22" a="1"/>
  <c r="Q749" i="22" s="1"/>
  <c r="Q750" i="22" a="1"/>
  <c r="Q750" i="22" s="1"/>
  <c r="Q751" i="22" a="1"/>
  <c r="Q751" i="22" s="1"/>
  <c r="Q752" i="22" a="1"/>
  <c r="Q752" i="22" s="1"/>
  <c r="Q753" i="22" a="1"/>
  <c r="Q753" i="22" s="1"/>
  <c r="Q754" i="22" a="1"/>
  <c r="Q754" i="22" s="1"/>
  <c r="Q755" i="22" a="1"/>
  <c r="Q755" i="22" s="1"/>
  <c r="Q756" i="22" a="1"/>
  <c r="Q756" i="22" s="1"/>
  <c r="Q757" i="22" a="1"/>
  <c r="Q757" i="22" s="1"/>
  <c r="Q758" i="22" a="1"/>
  <c r="Q758" i="22" s="1"/>
  <c r="Q759" i="22" a="1"/>
  <c r="Q759" i="22" s="1"/>
  <c r="Q760" i="22" a="1"/>
  <c r="Q760" i="22" s="1"/>
  <c r="Q761" i="22" a="1"/>
  <c r="Q761" i="22" s="1"/>
  <c r="Q762" i="22" a="1"/>
  <c r="Q762" i="22" s="1"/>
  <c r="Q763" i="22" a="1"/>
  <c r="Q763" i="22" s="1"/>
  <c r="Q764" i="22" a="1"/>
  <c r="Q764" i="22" s="1"/>
  <c r="Q765" i="22" a="1"/>
  <c r="Q765" i="22" s="1"/>
  <c r="Q766" i="22" a="1"/>
  <c r="Q766" i="22" s="1"/>
  <c r="Q767" i="22" a="1"/>
  <c r="Q767" i="22" s="1"/>
  <c r="Q768" i="22" a="1"/>
  <c r="Q768" i="22" s="1"/>
  <c r="Q769" i="22" a="1"/>
  <c r="Q769" i="22" s="1"/>
  <c r="Q770" i="22" a="1"/>
  <c r="Q770" i="22" s="1"/>
  <c r="Q771" i="22" a="1"/>
  <c r="Q771" i="22" s="1"/>
  <c r="Q772" i="22" a="1"/>
  <c r="Q772" i="22" s="1"/>
  <c r="Q773" i="22" a="1"/>
  <c r="Q773" i="22" s="1"/>
  <c r="Q774" i="22" a="1"/>
  <c r="Q774" i="22" s="1"/>
  <c r="Q775" i="22" a="1"/>
  <c r="Q775" i="22" s="1"/>
  <c r="Q776" i="22" a="1"/>
  <c r="Q776" i="22" s="1"/>
  <c r="Q777" i="22" a="1"/>
  <c r="Q777" i="22" s="1"/>
  <c r="Q778" i="22" a="1"/>
  <c r="Q778" i="22" s="1"/>
  <c r="Q779" i="22" a="1"/>
  <c r="Q779" i="22" s="1"/>
  <c r="Q780" i="22" a="1"/>
  <c r="Q780" i="22" s="1"/>
  <c r="Q781" i="22" a="1"/>
  <c r="Q781" i="22" s="1"/>
  <c r="Q782" i="22" a="1"/>
  <c r="Q782" i="22" s="1"/>
  <c r="Q783" i="22" a="1"/>
  <c r="Q783" i="22" s="1"/>
  <c r="Q784" i="22" a="1"/>
  <c r="Q784" i="22" s="1"/>
  <c r="Q785" i="22" a="1"/>
  <c r="Q785" i="22" s="1"/>
  <c r="Q786" i="22" a="1"/>
  <c r="Q786" i="22" s="1"/>
  <c r="Q787" i="22" a="1"/>
  <c r="Q787" i="22" s="1"/>
  <c r="Q788" i="22" a="1"/>
  <c r="Q788" i="22" s="1"/>
  <c r="Q789" i="22" a="1"/>
  <c r="Q789" i="22" s="1"/>
  <c r="Q790" i="22" a="1"/>
  <c r="Q790" i="22" s="1"/>
  <c r="Q791" i="22" a="1"/>
  <c r="Q791" i="22" s="1"/>
  <c r="Q792" i="22" a="1"/>
  <c r="Q792" i="22" s="1"/>
  <c r="Q793" i="22" a="1"/>
  <c r="Q793" i="22" s="1"/>
  <c r="Q794" i="22" a="1"/>
  <c r="Q794" i="22" s="1"/>
  <c r="Q795" i="22" a="1"/>
  <c r="Q795" i="22" s="1"/>
  <c r="Q796" i="22" a="1"/>
  <c r="Q796" i="22" s="1"/>
  <c r="Q797" i="22" a="1"/>
  <c r="Q797" i="22" s="1"/>
  <c r="Q798" i="22" a="1"/>
  <c r="Q798" i="22" s="1"/>
  <c r="Q799" i="22" a="1"/>
  <c r="Q799" i="22" s="1"/>
  <c r="Q800" i="22" a="1"/>
  <c r="Q800" i="22" s="1"/>
  <c r="Q801" i="22" a="1"/>
  <c r="Q801" i="22" s="1"/>
  <c r="Q802" i="22" a="1"/>
  <c r="Q802" i="22" s="1"/>
  <c r="Q803" i="22" a="1"/>
  <c r="Q803" i="22" s="1"/>
  <c r="Q804" i="22" a="1"/>
  <c r="Q804" i="22" s="1"/>
  <c r="Q805" i="22" a="1"/>
  <c r="Q805" i="22" s="1"/>
  <c r="Q806" i="22" a="1"/>
  <c r="Q806" i="22" s="1"/>
  <c r="Q807" i="22" a="1"/>
  <c r="Q807" i="22" s="1"/>
  <c r="Q808" i="22" a="1"/>
  <c r="Q808" i="22" s="1"/>
  <c r="Q809" i="22" a="1"/>
  <c r="Q809" i="22" s="1"/>
  <c r="Q810" i="22" a="1"/>
  <c r="Q810" i="22" s="1"/>
  <c r="Q811" i="22" a="1"/>
  <c r="Q811" i="22" s="1"/>
  <c r="Q812" i="22" a="1"/>
  <c r="Q812" i="22" s="1"/>
  <c r="Q813" i="22" a="1"/>
  <c r="Q813" i="22" s="1"/>
  <c r="Q814" i="22" a="1"/>
  <c r="Q814" i="22" s="1"/>
  <c r="Q815" i="22" a="1"/>
  <c r="Q815" i="22" s="1"/>
  <c r="Q816" i="22" a="1"/>
  <c r="Q816" i="22" s="1"/>
  <c r="Q817" i="22" a="1"/>
  <c r="Q817" i="22" s="1"/>
  <c r="Q818" i="22" a="1"/>
  <c r="Q818" i="22" s="1"/>
  <c r="Q819" i="22" a="1"/>
  <c r="Q819" i="22" s="1"/>
  <c r="Q820" i="22" a="1"/>
  <c r="Q820" i="22" s="1"/>
  <c r="Q821" i="22" a="1"/>
  <c r="Q821" i="22" s="1"/>
  <c r="Q822" i="22" a="1"/>
  <c r="Q822" i="22" s="1"/>
  <c r="Q823" i="22" a="1"/>
  <c r="Q823" i="22" s="1"/>
  <c r="Q824" i="22" a="1"/>
  <c r="Q824" i="22" s="1"/>
  <c r="Q825" i="22" a="1"/>
  <c r="Q825" i="22" s="1"/>
  <c r="Q826" i="22" a="1"/>
  <c r="Q826" i="22" s="1"/>
  <c r="Q827" i="22" a="1"/>
  <c r="Q827" i="22" s="1"/>
  <c r="Q828" i="22" a="1"/>
  <c r="Q828" i="22" s="1"/>
  <c r="Q829" i="22" a="1"/>
  <c r="Q829" i="22" s="1"/>
  <c r="Q830" i="22" a="1"/>
  <c r="Q830" i="22" s="1"/>
  <c r="Q831" i="22" a="1"/>
  <c r="Q831" i="22" s="1"/>
  <c r="Q832" i="22" a="1"/>
  <c r="Q832" i="22" s="1"/>
  <c r="Q833" i="22" a="1"/>
  <c r="Q833" i="22" s="1"/>
  <c r="Q834" i="22" a="1"/>
  <c r="Q834" i="22" s="1"/>
  <c r="Q835" i="22" a="1"/>
  <c r="Q835" i="22" s="1"/>
  <c r="Q836" i="22" a="1"/>
  <c r="Q836" i="22" s="1"/>
  <c r="Q837" i="22" a="1"/>
  <c r="Q837" i="22" s="1"/>
  <c r="Q838" i="22" a="1"/>
  <c r="Q838" i="22" s="1"/>
  <c r="Q839" i="22" a="1"/>
  <c r="Q839" i="22" s="1"/>
  <c r="Q840" i="22" a="1"/>
  <c r="Q840" i="22" s="1"/>
  <c r="Q841" i="22" a="1"/>
  <c r="Q841" i="22" s="1"/>
  <c r="Q842" i="22" a="1"/>
  <c r="Q842" i="22" s="1"/>
  <c r="Q843" i="22" a="1"/>
  <c r="Q843" i="22" s="1"/>
  <c r="Q844" i="22" a="1"/>
  <c r="Q844" i="22" s="1"/>
  <c r="Q845" i="22" a="1"/>
  <c r="Q845" i="22" s="1"/>
  <c r="Q846" i="22" a="1"/>
  <c r="Q846" i="22" s="1"/>
  <c r="Q847" i="22" a="1"/>
  <c r="Q847" i="22" s="1"/>
  <c r="Q848" i="22" a="1"/>
  <c r="Q848" i="22" s="1"/>
  <c r="Q849" i="22" a="1"/>
  <c r="Q849" i="22" s="1"/>
  <c r="Q850" i="22" a="1"/>
  <c r="Q850" i="22" s="1"/>
  <c r="Q851" i="22" a="1"/>
  <c r="Q851" i="22" s="1"/>
  <c r="Q852" i="22" a="1"/>
  <c r="Q852" i="22" s="1"/>
  <c r="Q853" i="22" a="1"/>
  <c r="Q853" i="22" s="1"/>
  <c r="Q854" i="22" a="1"/>
  <c r="Q854" i="22" s="1"/>
  <c r="Q855" i="22" a="1"/>
  <c r="Q855" i="22" s="1"/>
  <c r="Q856" i="22" a="1"/>
  <c r="Q856" i="22" s="1"/>
  <c r="Q857" i="22" a="1"/>
  <c r="Q857" i="22" s="1"/>
  <c r="Q858" i="22" a="1"/>
  <c r="Q858" i="22" s="1"/>
  <c r="Q859" i="22" a="1"/>
  <c r="Q859" i="22" s="1"/>
  <c r="Q860" i="22" a="1"/>
  <c r="Q860" i="22" s="1"/>
  <c r="Q861" i="22" a="1"/>
  <c r="Q861" i="22" s="1"/>
  <c r="Q862" i="22" a="1"/>
  <c r="Q862" i="22" s="1"/>
  <c r="Q863" i="22" a="1"/>
  <c r="Q863" i="22" s="1"/>
  <c r="Q864" i="22" a="1"/>
  <c r="Q864" i="22" s="1"/>
  <c r="Q865" i="22" a="1"/>
  <c r="Q865" i="22" s="1"/>
  <c r="Q866" i="22" a="1"/>
  <c r="Q866" i="22" s="1"/>
  <c r="Q867" i="22" a="1"/>
  <c r="Q867" i="22" s="1"/>
  <c r="Q868" i="22" a="1"/>
  <c r="Q868" i="22" s="1"/>
  <c r="Q869" i="22" a="1"/>
  <c r="Q869" i="22" s="1"/>
  <c r="Q870" i="22" a="1"/>
  <c r="Q870" i="22" s="1"/>
  <c r="Q871" i="22" a="1"/>
  <c r="Q871" i="22" s="1"/>
  <c r="Q872" i="22" a="1"/>
  <c r="Q872" i="22" s="1"/>
  <c r="Q873" i="22" a="1"/>
  <c r="Q873" i="22" s="1"/>
  <c r="Q874" i="22" a="1"/>
  <c r="Q874" i="22" s="1"/>
  <c r="Q875" i="22" a="1"/>
  <c r="Q875" i="22" s="1"/>
  <c r="Q876" i="22" a="1"/>
  <c r="Q876" i="22" s="1"/>
  <c r="Q877" i="22" a="1"/>
  <c r="Q877" i="22" s="1"/>
  <c r="Q878" i="22" a="1"/>
  <c r="Q878" i="22" s="1"/>
  <c r="Q879" i="22" a="1"/>
  <c r="Q879" i="22" s="1"/>
  <c r="Q880" i="22" a="1"/>
  <c r="Q880" i="22" s="1"/>
  <c r="Q881" i="22" a="1"/>
  <c r="Q881" i="22" s="1"/>
  <c r="Q882" i="22" a="1"/>
  <c r="Q882" i="22" s="1"/>
  <c r="Q883" i="22" a="1"/>
  <c r="Q883" i="22" s="1"/>
  <c r="Q884" i="22" a="1"/>
  <c r="Q884" i="22" s="1"/>
  <c r="Q885" i="22" a="1"/>
  <c r="Q885" i="22" s="1"/>
  <c r="Q886" i="22" a="1"/>
  <c r="Q886" i="22" s="1"/>
  <c r="Q887" i="22" a="1"/>
  <c r="Q887" i="22" s="1"/>
  <c r="Q888" i="22" a="1"/>
  <c r="Q888" i="22" s="1"/>
  <c r="Q889" i="22" a="1"/>
  <c r="Q889" i="22" s="1"/>
  <c r="Q890" i="22" a="1"/>
  <c r="Q890" i="22" s="1"/>
  <c r="Q891" i="22" a="1"/>
  <c r="Q891" i="22" s="1"/>
  <c r="Q892" i="22" a="1"/>
  <c r="Q892" i="22" s="1"/>
  <c r="Q893" i="22" a="1"/>
  <c r="Q893" i="22" s="1"/>
  <c r="Q894" i="22" a="1"/>
  <c r="Q894" i="22" s="1"/>
  <c r="Q895" i="22" a="1"/>
  <c r="Q895" i="22" s="1"/>
  <c r="Q896" i="22" a="1"/>
  <c r="Q896" i="22" s="1"/>
  <c r="Q897" i="22" a="1"/>
  <c r="Q897" i="22" s="1"/>
  <c r="Q898" i="22" a="1"/>
  <c r="Q898" i="22" s="1"/>
  <c r="Q899" i="22" a="1"/>
  <c r="Q899" i="22" s="1"/>
  <c r="Q900" i="22" a="1"/>
  <c r="Q900" i="22" s="1"/>
  <c r="Q901" i="22" a="1"/>
  <c r="Q901" i="22" s="1"/>
  <c r="Q902" i="22" a="1"/>
  <c r="Q902" i="22" s="1"/>
  <c r="Q903" i="22" a="1"/>
  <c r="Q903" i="22" s="1"/>
  <c r="Q904" i="22" a="1"/>
  <c r="Q904" i="22" s="1"/>
  <c r="Q905" i="22" a="1"/>
  <c r="Q905" i="22" s="1"/>
  <c r="Q906" i="22" a="1"/>
  <c r="Q906" i="22" s="1"/>
  <c r="Q907" i="22" a="1"/>
  <c r="Q907" i="22" s="1"/>
  <c r="Q908" i="22" a="1"/>
  <c r="Q908" i="22" s="1"/>
  <c r="Q909" i="22" a="1"/>
  <c r="Q909" i="22" s="1"/>
  <c r="Q910" i="22" a="1"/>
  <c r="Q910" i="22" s="1"/>
  <c r="Q911" i="22" a="1"/>
  <c r="Q911" i="22" s="1"/>
  <c r="Q912" i="22" a="1"/>
  <c r="Q912" i="22" s="1"/>
  <c r="Q913" i="22" a="1"/>
  <c r="Q913" i="22" s="1"/>
  <c r="Q914" i="22" a="1"/>
  <c r="Q914" i="22" s="1"/>
  <c r="Q915" i="22" a="1"/>
  <c r="Q915" i="22" s="1"/>
  <c r="Q916" i="22" a="1"/>
  <c r="Q916" i="22" s="1"/>
  <c r="Q917" i="22" a="1"/>
  <c r="Q917" i="22" s="1"/>
  <c r="Q918" i="22" a="1"/>
  <c r="Q918" i="22" s="1"/>
  <c r="Q919" i="22" a="1"/>
  <c r="Q919" i="22" s="1"/>
  <c r="Q920" i="22" a="1"/>
  <c r="Q920" i="22" s="1"/>
  <c r="Q921" i="22" a="1"/>
  <c r="Q921" i="22" s="1"/>
  <c r="L566" i="22" a="1"/>
  <c r="L566" i="22" s="1"/>
  <c r="L567" i="22" a="1"/>
  <c r="L567" i="22" s="1"/>
  <c r="L568" i="22" a="1"/>
  <c r="L568" i="22" s="1"/>
  <c r="L569" i="22" a="1"/>
  <c r="L569" i="22" s="1"/>
  <c r="L570" i="22" a="1"/>
  <c r="L570" i="22" s="1"/>
  <c r="L573" i="22" a="1"/>
  <c r="L573" i="22" s="1"/>
  <c r="L574" i="22" a="1"/>
  <c r="L574" i="22" s="1"/>
  <c r="L575" i="22" a="1"/>
  <c r="L575" i="22" s="1"/>
  <c r="L576" i="22" a="1"/>
  <c r="L576" i="22" s="1"/>
  <c r="L577" i="22" a="1"/>
  <c r="L577" i="22" s="1"/>
  <c r="L579" i="22" a="1"/>
  <c r="L579" i="22" s="1"/>
  <c r="L580" i="22" a="1"/>
  <c r="L580" i="22" s="1"/>
  <c r="L581" i="22" a="1"/>
  <c r="L581" i="22" s="1"/>
  <c r="L582" i="22" a="1"/>
  <c r="L582" i="22" s="1"/>
  <c r="L583" i="22" a="1"/>
  <c r="L583" i="22" s="1"/>
  <c r="L584" i="22" a="1"/>
  <c r="L584" i="22" s="1"/>
  <c r="L585" i="22" a="1"/>
  <c r="L585" i="22" s="1"/>
  <c r="L586" i="22" a="1"/>
  <c r="L586" i="22" s="1"/>
  <c r="L587" i="22" a="1"/>
  <c r="L587" i="22" s="1"/>
  <c r="L588" i="22" a="1"/>
  <c r="L588" i="22" s="1"/>
  <c r="L589" i="22" a="1"/>
  <c r="L589" i="22" s="1"/>
  <c r="L590" i="22" a="1"/>
  <c r="L590" i="22" s="1"/>
  <c r="L591" i="22" a="1"/>
  <c r="L591" i="22" s="1"/>
  <c r="L592" i="22" a="1"/>
  <c r="L592" i="22" s="1"/>
  <c r="L593" i="22" a="1"/>
  <c r="L593" i="22" s="1"/>
  <c r="L594" i="22" a="1"/>
  <c r="L594" i="22" s="1"/>
  <c r="L595" i="22" a="1"/>
  <c r="L595" i="22" s="1"/>
  <c r="L596" i="22" a="1"/>
  <c r="L596" i="22" s="1"/>
  <c r="L597" i="22" a="1"/>
  <c r="L597" i="22" s="1"/>
  <c r="L598" i="22" a="1"/>
  <c r="L598" i="22" s="1"/>
  <c r="L599" i="22" a="1"/>
  <c r="L599" i="22" s="1"/>
  <c r="L600" i="22" a="1"/>
  <c r="L600" i="22" s="1"/>
  <c r="L601" i="22" a="1"/>
  <c r="L601" i="22" s="1"/>
  <c r="L602" i="22" a="1"/>
  <c r="L602" i="22" s="1"/>
  <c r="L603" i="22" a="1"/>
  <c r="L603" i="22" s="1"/>
  <c r="L604" i="22" a="1"/>
  <c r="L604" i="22" s="1"/>
  <c r="L605" i="22" a="1"/>
  <c r="L605" i="22" s="1"/>
  <c r="L606" i="22" a="1"/>
  <c r="L606" i="22" s="1"/>
  <c r="L607" i="22" a="1"/>
  <c r="L607" i="22" s="1"/>
  <c r="L608" i="22" a="1"/>
  <c r="L608" i="22" s="1"/>
  <c r="L609" i="22" a="1"/>
  <c r="L609" i="22" s="1"/>
  <c r="L610" i="22" a="1"/>
  <c r="L610" i="22" s="1"/>
  <c r="L611" i="22" a="1"/>
  <c r="L611" i="22" s="1"/>
  <c r="L612" i="22" a="1"/>
  <c r="L612" i="22" s="1"/>
  <c r="L613" i="22" a="1"/>
  <c r="L613" i="22" s="1"/>
  <c r="L614" i="22" a="1"/>
  <c r="L614" i="22" s="1"/>
  <c r="L615" i="22" a="1"/>
  <c r="L615" i="22" s="1"/>
  <c r="L616" i="22" a="1"/>
  <c r="L616" i="22" s="1"/>
  <c r="L617" i="22" a="1"/>
  <c r="L617" i="22" s="1"/>
  <c r="L618" i="22" a="1"/>
  <c r="L618" i="22" s="1"/>
  <c r="L619" i="22" a="1"/>
  <c r="L619" i="22" s="1"/>
  <c r="L620" i="22" a="1"/>
  <c r="L620" i="22" s="1"/>
  <c r="L621" i="22" a="1"/>
  <c r="L621" i="22" s="1"/>
  <c r="L622" i="22" a="1"/>
  <c r="L622" i="22" s="1"/>
  <c r="L623" i="22" a="1"/>
  <c r="L623" i="22" s="1"/>
  <c r="L624" i="22" a="1"/>
  <c r="L624" i="22" s="1"/>
  <c r="L625" i="22" a="1"/>
  <c r="L625" i="22" s="1"/>
  <c r="L626" i="22" a="1"/>
  <c r="L626" i="22" s="1"/>
  <c r="L627" i="22" a="1"/>
  <c r="L627" i="22" s="1"/>
  <c r="L628" i="22" a="1"/>
  <c r="L628" i="22" s="1"/>
  <c r="L629" i="22" a="1"/>
  <c r="L629" i="22" s="1"/>
  <c r="L630" i="22" a="1"/>
  <c r="L630" i="22" s="1"/>
  <c r="L631" i="22" a="1"/>
  <c r="L631" i="22" s="1"/>
  <c r="L632" i="22" a="1"/>
  <c r="L632" i="22" s="1"/>
  <c r="L633" i="22" a="1"/>
  <c r="L633" i="22" s="1"/>
  <c r="L634" i="22" a="1"/>
  <c r="L634" i="22" s="1"/>
  <c r="L635" i="22" a="1"/>
  <c r="L635" i="22" s="1"/>
  <c r="L636" i="22" a="1"/>
  <c r="L636" i="22" s="1"/>
  <c r="L637" i="22" a="1"/>
  <c r="L637" i="22" s="1"/>
  <c r="L638" i="22" a="1"/>
  <c r="L638" i="22" s="1"/>
  <c r="L639" i="22" a="1"/>
  <c r="L639" i="22" s="1"/>
  <c r="L640" i="22" a="1"/>
  <c r="L640" i="22" s="1"/>
  <c r="L641" i="22" a="1"/>
  <c r="L641" i="22" s="1"/>
  <c r="L642" i="22" a="1"/>
  <c r="L642" i="22" s="1"/>
  <c r="L643" i="22" a="1"/>
  <c r="L643" i="22" s="1"/>
  <c r="L644" i="22" a="1"/>
  <c r="L644" i="22" s="1"/>
  <c r="L645" i="22" a="1"/>
  <c r="L645" i="22" s="1"/>
  <c r="L646" i="22" a="1"/>
  <c r="L646" i="22" s="1"/>
  <c r="L647" i="22" a="1"/>
  <c r="L647" i="22" s="1"/>
  <c r="L648" i="22" a="1"/>
  <c r="L648" i="22" s="1"/>
  <c r="L649" i="22" a="1"/>
  <c r="L649" i="22" s="1"/>
  <c r="L650" i="22" a="1"/>
  <c r="L650" i="22" s="1"/>
  <c r="L651" i="22" a="1"/>
  <c r="L651" i="22" s="1"/>
  <c r="L652" i="22" a="1"/>
  <c r="L652" i="22" s="1"/>
  <c r="L653" i="22" a="1"/>
  <c r="L653" i="22" s="1"/>
  <c r="L654" i="22" a="1"/>
  <c r="L654" i="22" s="1"/>
  <c r="L655" i="22" a="1"/>
  <c r="L655" i="22" s="1"/>
  <c r="L656" i="22" a="1"/>
  <c r="L656" i="22" s="1"/>
  <c r="L657" i="22" a="1"/>
  <c r="L657" i="22" s="1"/>
  <c r="L658" i="22" a="1"/>
  <c r="L658" i="22" s="1"/>
  <c r="L659" i="22" a="1"/>
  <c r="L659" i="22" s="1"/>
  <c r="L660" i="22" a="1"/>
  <c r="L660" i="22" s="1"/>
  <c r="L661" i="22" a="1"/>
  <c r="L661" i="22" s="1"/>
  <c r="L662" i="22" a="1"/>
  <c r="L662" i="22" s="1"/>
  <c r="L663" i="22" a="1"/>
  <c r="L663" i="22" s="1"/>
  <c r="L664" i="22" a="1"/>
  <c r="L664" i="22" s="1"/>
  <c r="L665" i="22" a="1"/>
  <c r="L665" i="22" s="1"/>
  <c r="L666" i="22" a="1"/>
  <c r="L666" i="22" s="1"/>
  <c r="L667" i="22" a="1"/>
  <c r="L667" i="22" s="1"/>
  <c r="L668" i="22" a="1"/>
  <c r="L668" i="22" s="1"/>
  <c r="L669" i="22" a="1"/>
  <c r="L669" i="22" s="1"/>
  <c r="L670" i="22" a="1"/>
  <c r="L670" i="22" s="1"/>
  <c r="L671" i="22" a="1"/>
  <c r="L671" i="22" s="1"/>
  <c r="L672" i="22" a="1"/>
  <c r="L672" i="22" s="1"/>
  <c r="L673" i="22" a="1"/>
  <c r="L673" i="22" s="1"/>
  <c r="L674" i="22" a="1"/>
  <c r="L674" i="22" s="1"/>
  <c r="L675" i="22" a="1"/>
  <c r="L675" i="22" s="1"/>
  <c r="L676" i="22" a="1"/>
  <c r="L676" i="22" s="1"/>
  <c r="L677" i="22" a="1"/>
  <c r="L677" i="22" s="1"/>
  <c r="L678" i="22" a="1"/>
  <c r="L678" i="22" s="1"/>
  <c r="L679" i="22" a="1"/>
  <c r="L679" i="22" s="1"/>
  <c r="L680" i="22" a="1"/>
  <c r="L680" i="22" s="1"/>
  <c r="L681" i="22" a="1"/>
  <c r="L681" i="22" s="1"/>
  <c r="L682" i="22" a="1"/>
  <c r="L682" i="22" s="1"/>
  <c r="L683" i="22" a="1"/>
  <c r="L683" i="22" s="1"/>
  <c r="L684" i="22" a="1"/>
  <c r="L684" i="22" s="1"/>
  <c r="L685" i="22" a="1"/>
  <c r="L685" i="22" s="1"/>
  <c r="L686" i="22" a="1"/>
  <c r="L686" i="22" s="1"/>
  <c r="L687" i="22" a="1"/>
  <c r="L687" i="22" s="1"/>
  <c r="L688" i="22" a="1"/>
  <c r="L688" i="22" s="1"/>
  <c r="L689" i="22" a="1"/>
  <c r="L689" i="22" s="1"/>
  <c r="L690" i="22" a="1"/>
  <c r="L690" i="22" s="1"/>
  <c r="L691" i="22" a="1"/>
  <c r="L691" i="22" s="1"/>
  <c r="L692" i="22" a="1"/>
  <c r="L692" i="22" s="1"/>
  <c r="L693" i="22" a="1"/>
  <c r="L693" i="22" s="1"/>
  <c r="L694" i="22" a="1"/>
  <c r="L694" i="22" s="1"/>
  <c r="L695" i="22" a="1"/>
  <c r="L695" i="22" s="1"/>
  <c r="L696" i="22" a="1"/>
  <c r="L696" i="22" s="1"/>
  <c r="L697" i="22" a="1"/>
  <c r="L697" i="22" s="1"/>
  <c r="L698" i="22" a="1"/>
  <c r="L698" i="22" s="1"/>
  <c r="L699" i="22" a="1"/>
  <c r="L699" i="22" s="1"/>
  <c r="L700" i="22" a="1"/>
  <c r="L700" i="22" s="1"/>
  <c r="L701" i="22" a="1"/>
  <c r="L701" i="22" s="1"/>
  <c r="L702" i="22" a="1"/>
  <c r="L702" i="22" s="1"/>
  <c r="L703" i="22" a="1"/>
  <c r="L703" i="22" s="1"/>
  <c r="L704" i="22" a="1"/>
  <c r="L704" i="22" s="1"/>
  <c r="L705" i="22" a="1"/>
  <c r="L705" i="22" s="1"/>
  <c r="L706" i="22" a="1"/>
  <c r="L706" i="22" s="1"/>
  <c r="L707" i="22" a="1"/>
  <c r="L707" i="22" s="1"/>
  <c r="L708" i="22" a="1"/>
  <c r="L708" i="22" s="1"/>
  <c r="L709" i="22" a="1"/>
  <c r="L709" i="22" s="1"/>
  <c r="L710" i="22" a="1"/>
  <c r="L710" i="22" s="1"/>
  <c r="L711" i="22" a="1"/>
  <c r="L711" i="22" s="1"/>
  <c r="L712" i="22" a="1"/>
  <c r="L712" i="22" s="1"/>
  <c r="L713" i="22" a="1"/>
  <c r="L713" i="22" s="1"/>
  <c r="L714" i="22" a="1"/>
  <c r="L714" i="22" s="1"/>
  <c r="L715" i="22" a="1"/>
  <c r="L715" i="22" s="1"/>
  <c r="L716" i="22" a="1"/>
  <c r="L716" i="22" s="1"/>
  <c r="L717" i="22" a="1"/>
  <c r="L717" i="22" s="1"/>
  <c r="L718" i="22" a="1"/>
  <c r="L718" i="22" s="1"/>
  <c r="L719" i="22" a="1"/>
  <c r="L719" i="22" s="1"/>
  <c r="L720" i="22" a="1"/>
  <c r="L720" i="22" s="1"/>
  <c r="L721" i="22" a="1"/>
  <c r="L721" i="22" s="1"/>
  <c r="L722" i="22" a="1"/>
  <c r="L722" i="22" s="1"/>
  <c r="L723" i="22" a="1"/>
  <c r="L723" i="22" s="1"/>
  <c r="L724" i="22" a="1"/>
  <c r="L724" i="22" s="1"/>
  <c r="L725" i="22" a="1"/>
  <c r="L725" i="22" s="1"/>
  <c r="L726" i="22" a="1"/>
  <c r="L726" i="22" s="1"/>
  <c r="L727" i="22" a="1"/>
  <c r="L727" i="22" s="1"/>
  <c r="L728" i="22" a="1"/>
  <c r="L728" i="22" s="1"/>
  <c r="L729" i="22" a="1"/>
  <c r="L729" i="22" s="1"/>
  <c r="L730" i="22" a="1"/>
  <c r="L730" i="22" s="1"/>
  <c r="L731" i="22" a="1"/>
  <c r="L731" i="22" s="1"/>
  <c r="L732" i="22" a="1"/>
  <c r="L732" i="22" s="1"/>
  <c r="L733" i="22" a="1"/>
  <c r="L733" i="22" s="1"/>
  <c r="L734" i="22" a="1"/>
  <c r="L734" i="22" s="1"/>
  <c r="L735" i="22" a="1"/>
  <c r="L735" i="22" s="1"/>
  <c r="L736" i="22" a="1"/>
  <c r="L736" i="22" s="1"/>
  <c r="L737" i="22" a="1"/>
  <c r="L737" i="22" s="1"/>
  <c r="L738" i="22" a="1"/>
  <c r="L738" i="22" s="1"/>
  <c r="L739" i="22" a="1"/>
  <c r="L739" i="22" s="1"/>
  <c r="L740" i="22" a="1"/>
  <c r="L740" i="22" s="1"/>
  <c r="L741" i="22" a="1"/>
  <c r="L741" i="22" s="1"/>
  <c r="L742" i="22" a="1"/>
  <c r="L742" i="22" s="1"/>
  <c r="L743" i="22" a="1"/>
  <c r="L743" i="22" s="1"/>
  <c r="L744" i="22" a="1"/>
  <c r="L744" i="22" s="1"/>
  <c r="L745" i="22" a="1"/>
  <c r="L745" i="22" s="1"/>
  <c r="L746" i="22" a="1"/>
  <c r="L746" i="22" s="1"/>
  <c r="L747" i="22" a="1"/>
  <c r="L747" i="22" s="1"/>
  <c r="L748" i="22" a="1"/>
  <c r="L748" i="22" s="1"/>
  <c r="L749" i="22" a="1"/>
  <c r="L749" i="22" s="1"/>
  <c r="L750" i="22" a="1"/>
  <c r="L750" i="22" s="1"/>
  <c r="L751" i="22" a="1"/>
  <c r="L751" i="22" s="1"/>
  <c r="L752" i="22" a="1"/>
  <c r="L752" i="22" s="1"/>
  <c r="L753" i="22" a="1"/>
  <c r="L753" i="22" s="1"/>
  <c r="L754" i="22" a="1"/>
  <c r="L754" i="22" s="1"/>
  <c r="L755" i="22" a="1"/>
  <c r="L755" i="22" s="1"/>
  <c r="L756" i="22" a="1"/>
  <c r="L756" i="22" s="1"/>
  <c r="L757" i="22" a="1"/>
  <c r="L757" i="22" s="1"/>
  <c r="L758" i="22" a="1"/>
  <c r="L758" i="22" s="1"/>
  <c r="L759" i="22" a="1"/>
  <c r="L759" i="22" s="1"/>
  <c r="L760" i="22" a="1"/>
  <c r="L760" i="22" s="1"/>
  <c r="L761" i="22" a="1"/>
  <c r="L761" i="22" s="1"/>
  <c r="L762" i="22" a="1"/>
  <c r="L762" i="22" s="1"/>
  <c r="L763" i="22" a="1"/>
  <c r="L763" i="22" s="1"/>
  <c r="L764" i="22" a="1"/>
  <c r="L764" i="22" s="1"/>
  <c r="L765" i="22" a="1"/>
  <c r="L765" i="22" s="1"/>
  <c r="L766" i="22" a="1"/>
  <c r="L766" i="22" s="1"/>
  <c r="L767" i="22" a="1"/>
  <c r="L767" i="22" s="1"/>
  <c r="L768" i="22" a="1"/>
  <c r="L768" i="22" s="1"/>
  <c r="L769" i="22" a="1"/>
  <c r="L769" i="22" s="1"/>
  <c r="L770" i="22" a="1"/>
  <c r="L770" i="22" s="1"/>
  <c r="L771" i="22" a="1"/>
  <c r="L771" i="22" s="1"/>
  <c r="L772" i="22" a="1"/>
  <c r="L772" i="22" s="1"/>
  <c r="L773" i="22" a="1"/>
  <c r="L773" i="22" s="1"/>
  <c r="L774" i="22" a="1"/>
  <c r="L774" i="22" s="1"/>
  <c r="L775" i="22" a="1"/>
  <c r="L775" i="22" s="1"/>
  <c r="L776" i="22" a="1"/>
  <c r="L776" i="22" s="1"/>
  <c r="L777" i="22" a="1"/>
  <c r="L777" i="22" s="1"/>
  <c r="L778" i="22" a="1"/>
  <c r="L778" i="22" s="1"/>
  <c r="L779" i="22" a="1"/>
  <c r="L779" i="22" s="1"/>
  <c r="L780" i="22" a="1"/>
  <c r="L780" i="22" s="1"/>
  <c r="L781" i="22" a="1"/>
  <c r="L781" i="22" s="1"/>
  <c r="L782" i="22" a="1"/>
  <c r="L782" i="22" s="1"/>
  <c r="L783" i="22" a="1"/>
  <c r="L783" i="22" s="1"/>
  <c r="L784" i="22" a="1"/>
  <c r="L784" i="22" s="1"/>
  <c r="L785" i="22" a="1"/>
  <c r="L785" i="22" s="1"/>
  <c r="L786" i="22" a="1"/>
  <c r="L786" i="22" s="1"/>
  <c r="L787" i="22" a="1"/>
  <c r="L787" i="22" s="1"/>
  <c r="L788" i="22" a="1"/>
  <c r="L788" i="22" s="1"/>
  <c r="L789" i="22" a="1"/>
  <c r="L789" i="22" s="1"/>
  <c r="L790" i="22" a="1"/>
  <c r="L790" i="22" s="1"/>
  <c r="L791" i="22" a="1"/>
  <c r="L791" i="22" s="1"/>
  <c r="L792" i="22" a="1"/>
  <c r="L792" i="22" s="1"/>
  <c r="L793" i="22" a="1"/>
  <c r="L793" i="22" s="1"/>
  <c r="L794" i="22" a="1"/>
  <c r="L794" i="22" s="1"/>
  <c r="L795" i="22" a="1"/>
  <c r="L795" i="22" s="1"/>
  <c r="L796" i="22" a="1"/>
  <c r="L796" i="22" s="1"/>
  <c r="L797" i="22" a="1"/>
  <c r="L797" i="22" s="1"/>
  <c r="L798" i="22" a="1"/>
  <c r="L798" i="22" s="1"/>
  <c r="L799" i="22" a="1"/>
  <c r="L799" i="22" s="1"/>
  <c r="L800" i="22" a="1"/>
  <c r="L800" i="22" s="1"/>
  <c r="L801" i="22" a="1"/>
  <c r="L801" i="22" s="1"/>
  <c r="L802" i="22" a="1"/>
  <c r="L802" i="22" s="1"/>
  <c r="L803" i="22" a="1"/>
  <c r="L803" i="22" s="1"/>
  <c r="L804" i="22" a="1"/>
  <c r="L804" i="22" s="1"/>
  <c r="L805" i="22" a="1"/>
  <c r="L805" i="22" s="1"/>
  <c r="L806" i="22" a="1"/>
  <c r="L806" i="22" s="1"/>
  <c r="L807" i="22" a="1"/>
  <c r="L807" i="22" s="1"/>
  <c r="L808" i="22" a="1"/>
  <c r="L808" i="22" s="1"/>
  <c r="L809" i="22" a="1"/>
  <c r="L809" i="22" s="1"/>
  <c r="L810" i="22" a="1"/>
  <c r="L810" i="22" s="1"/>
  <c r="L811" i="22" a="1"/>
  <c r="L811" i="22" s="1"/>
  <c r="L812" i="22" a="1"/>
  <c r="L812" i="22" s="1"/>
  <c r="L813" i="22" a="1"/>
  <c r="L813" i="22" s="1"/>
  <c r="L814" i="22" a="1"/>
  <c r="L814" i="22" s="1"/>
  <c r="L815" i="22" a="1"/>
  <c r="L815" i="22" s="1"/>
  <c r="L816" i="22" a="1"/>
  <c r="L816" i="22" s="1"/>
  <c r="L817" i="22" a="1"/>
  <c r="L817" i="22" s="1"/>
  <c r="L818" i="22" a="1"/>
  <c r="L818" i="22" s="1"/>
  <c r="L819" i="22" a="1"/>
  <c r="L819" i="22" s="1"/>
  <c r="L820" i="22" a="1"/>
  <c r="L820" i="22" s="1"/>
  <c r="L821" i="22" a="1"/>
  <c r="L821" i="22" s="1"/>
  <c r="L822" i="22" a="1"/>
  <c r="L822" i="22" s="1"/>
  <c r="L823" i="22" a="1"/>
  <c r="L823" i="22" s="1"/>
  <c r="L824" i="22" a="1"/>
  <c r="L824" i="22" s="1"/>
  <c r="L825" i="22" a="1"/>
  <c r="L825" i="22" s="1"/>
  <c r="L826" i="22" a="1"/>
  <c r="L826" i="22" s="1"/>
  <c r="L827" i="22" a="1"/>
  <c r="L827" i="22" s="1"/>
  <c r="L828" i="22" a="1"/>
  <c r="L828" i="22" s="1"/>
  <c r="L829" i="22" a="1"/>
  <c r="L829" i="22" s="1"/>
  <c r="L830" i="22" a="1"/>
  <c r="L830" i="22" s="1"/>
  <c r="L831" i="22" a="1"/>
  <c r="L831" i="22" s="1"/>
  <c r="L832" i="22" a="1"/>
  <c r="L832" i="22" s="1"/>
  <c r="L833" i="22" a="1"/>
  <c r="L833" i="22" s="1"/>
  <c r="L834" i="22" a="1"/>
  <c r="L834" i="22" s="1"/>
  <c r="L835" i="22" a="1"/>
  <c r="L835" i="22" s="1"/>
  <c r="L836" i="22" a="1"/>
  <c r="L836" i="22" s="1"/>
  <c r="L837" i="22" a="1"/>
  <c r="L837" i="22" s="1"/>
  <c r="L838" i="22" a="1"/>
  <c r="L838" i="22" s="1"/>
  <c r="L839" i="22" a="1"/>
  <c r="L839" i="22" s="1"/>
  <c r="L840" i="22" a="1"/>
  <c r="L840" i="22" s="1"/>
  <c r="L841" i="22" a="1"/>
  <c r="L841" i="22" s="1"/>
  <c r="L842" i="22" a="1"/>
  <c r="L842" i="22" s="1"/>
  <c r="L843" i="22" a="1"/>
  <c r="L843" i="22" s="1"/>
  <c r="L844" i="22" a="1"/>
  <c r="L844" i="22" s="1"/>
  <c r="L845" i="22" a="1"/>
  <c r="L845" i="22" s="1"/>
  <c r="L846" i="22" a="1"/>
  <c r="L846" i="22" s="1"/>
  <c r="L847" i="22" a="1"/>
  <c r="L847" i="22" s="1"/>
  <c r="L848" i="22" a="1"/>
  <c r="L848" i="22" s="1"/>
  <c r="L849" i="22" a="1"/>
  <c r="L849" i="22" s="1"/>
  <c r="L850" i="22" a="1"/>
  <c r="L850" i="22" s="1"/>
  <c r="L851" i="22" a="1"/>
  <c r="L851" i="22" s="1"/>
  <c r="L852" i="22" a="1"/>
  <c r="L852" i="22" s="1"/>
  <c r="L853" i="22" a="1"/>
  <c r="L853" i="22" s="1"/>
  <c r="L854" i="22" a="1"/>
  <c r="L854" i="22" s="1"/>
  <c r="L855" i="22" a="1"/>
  <c r="L855" i="22" s="1"/>
  <c r="L856" i="22" a="1"/>
  <c r="L856" i="22" s="1"/>
  <c r="L857" i="22" a="1"/>
  <c r="L857" i="22" s="1"/>
  <c r="L858" i="22" a="1"/>
  <c r="L858" i="22" s="1"/>
  <c r="L859" i="22" a="1"/>
  <c r="L859" i="22" s="1"/>
  <c r="L860" i="22" a="1"/>
  <c r="L860" i="22" s="1"/>
  <c r="L861" i="22" a="1"/>
  <c r="L861" i="22" s="1"/>
  <c r="L862" i="22" a="1"/>
  <c r="L862" i="22" s="1"/>
  <c r="L863" i="22" a="1"/>
  <c r="L863" i="22" s="1"/>
  <c r="L864" i="22" a="1"/>
  <c r="L864" i="22" s="1"/>
  <c r="L865" i="22" a="1"/>
  <c r="L865" i="22" s="1"/>
  <c r="L866" i="22" a="1"/>
  <c r="L866" i="22" s="1"/>
  <c r="L867" i="22" a="1"/>
  <c r="L867" i="22" s="1"/>
  <c r="L868" i="22" a="1"/>
  <c r="L868" i="22" s="1"/>
  <c r="L869" i="22" a="1"/>
  <c r="L869" i="22" s="1"/>
  <c r="L870" i="22" a="1"/>
  <c r="L870" i="22" s="1"/>
  <c r="L871" i="22" a="1"/>
  <c r="L871" i="22" s="1"/>
  <c r="L872" i="22" a="1"/>
  <c r="L872" i="22" s="1"/>
  <c r="L873" i="22" a="1"/>
  <c r="L873" i="22" s="1"/>
  <c r="L874" i="22" a="1"/>
  <c r="L874" i="22" s="1"/>
  <c r="L875" i="22" a="1"/>
  <c r="L875" i="22" s="1"/>
  <c r="L876" i="22" a="1"/>
  <c r="L876" i="22" s="1"/>
  <c r="L877" i="22" a="1"/>
  <c r="L877" i="22" s="1"/>
  <c r="L878" i="22" a="1"/>
  <c r="L878" i="22" s="1"/>
  <c r="L879" i="22" a="1"/>
  <c r="L879" i="22" s="1"/>
  <c r="L880" i="22" a="1"/>
  <c r="L880" i="22" s="1"/>
  <c r="L881" i="22" a="1"/>
  <c r="L881" i="22" s="1"/>
  <c r="L882" i="22" a="1"/>
  <c r="L882" i="22" s="1"/>
  <c r="L883" i="22" a="1"/>
  <c r="L883" i="22" s="1"/>
  <c r="L884" i="22" a="1"/>
  <c r="L884" i="22" s="1"/>
  <c r="L885" i="22" a="1"/>
  <c r="L885" i="22" s="1"/>
  <c r="L886" i="22" a="1"/>
  <c r="L886" i="22" s="1"/>
  <c r="L887" i="22" a="1"/>
  <c r="L887" i="22" s="1"/>
  <c r="L888" i="22" a="1"/>
  <c r="L888" i="22" s="1"/>
  <c r="L889" i="22" a="1"/>
  <c r="L889" i="22" s="1"/>
  <c r="L890" i="22" a="1"/>
  <c r="L890" i="22" s="1"/>
  <c r="L891" i="22" a="1"/>
  <c r="L891" i="22" s="1"/>
  <c r="L892" i="22" a="1"/>
  <c r="L892" i="22" s="1"/>
  <c r="L893" i="22" a="1"/>
  <c r="L893" i="22" s="1"/>
  <c r="L894" i="22" a="1"/>
  <c r="L894" i="22" s="1"/>
  <c r="L895" i="22" a="1"/>
  <c r="L895" i="22" s="1"/>
  <c r="L896" i="22" a="1"/>
  <c r="L896" i="22" s="1"/>
  <c r="L897" i="22" a="1"/>
  <c r="L897" i="22" s="1"/>
  <c r="L898" i="22" a="1"/>
  <c r="L898" i="22" s="1"/>
  <c r="L899" i="22" a="1"/>
  <c r="L899" i="22" s="1"/>
  <c r="L900" i="22" a="1"/>
  <c r="L900" i="22" s="1"/>
  <c r="L901" i="22" a="1"/>
  <c r="L901" i="22" s="1"/>
  <c r="L902" i="22" a="1"/>
  <c r="L902" i="22" s="1"/>
  <c r="L903" i="22" a="1"/>
  <c r="L903" i="22" s="1"/>
  <c r="L904" i="22" a="1"/>
  <c r="L904" i="22" s="1"/>
  <c r="L905" i="22" a="1"/>
  <c r="L905" i="22" s="1"/>
  <c r="L906" i="22" a="1"/>
  <c r="L906" i="22" s="1"/>
  <c r="L907" i="22" a="1"/>
  <c r="L907" i="22" s="1"/>
  <c r="L908" i="22" a="1"/>
  <c r="L908" i="22" s="1"/>
  <c r="L909" i="22" a="1"/>
  <c r="L909" i="22" s="1"/>
  <c r="L910" i="22" a="1"/>
  <c r="L910" i="22" s="1"/>
  <c r="L911" i="22" a="1"/>
  <c r="L911" i="22" s="1"/>
  <c r="L912" i="22" a="1"/>
  <c r="L912" i="22" s="1"/>
  <c r="L913" i="22" a="1"/>
  <c r="L913" i="22" s="1"/>
  <c r="L914" i="22" a="1"/>
  <c r="L914" i="22" s="1"/>
  <c r="L915" i="22" a="1"/>
  <c r="L915" i="22" s="1"/>
  <c r="L916" i="22" a="1"/>
  <c r="L916" i="22" s="1"/>
  <c r="L917" i="22" a="1"/>
  <c r="L917" i="22" s="1"/>
  <c r="L554" i="22" a="1"/>
  <c r="L554" i="22" s="1"/>
  <c r="L555" i="22" a="1"/>
  <c r="L555" i="22" s="1"/>
  <c r="L556" i="22" a="1"/>
  <c r="L556" i="22" s="1"/>
  <c r="L557" i="22" a="1"/>
  <c r="L557" i="22" s="1"/>
  <c r="L558" i="22" a="1"/>
  <c r="L558" i="22" s="1"/>
  <c r="L559" i="22" a="1"/>
  <c r="L559" i="22" s="1"/>
  <c r="L560" i="22" a="1"/>
  <c r="L560" i="22" s="1"/>
  <c r="L561" i="22" a="1"/>
  <c r="L561" i="22" s="1"/>
  <c r="L562" i="22" a="1"/>
  <c r="L562" i="22" s="1"/>
  <c r="L563" i="22" a="1"/>
  <c r="L563" i="22" s="1"/>
  <c r="L564" i="22" a="1"/>
  <c r="L564" i="22" s="1"/>
  <c r="L565" i="22" a="1"/>
  <c r="L565" i="22" s="1"/>
  <c r="R524" i="22"/>
  <c r="R525" i="22"/>
  <c r="R526" i="22"/>
  <c r="R527" i="22"/>
  <c r="R528" i="22"/>
  <c r="R529" i="22"/>
  <c r="R530" i="22"/>
  <c r="R531" i="22"/>
  <c r="R532" i="22"/>
  <c r="R533" i="22"/>
  <c r="R535" i="22"/>
  <c r="R536" i="22"/>
  <c r="R537" i="22"/>
  <c r="R538" i="22"/>
  <c r="R540" i="22"/>
  <c r="R541" i="22"/>
  <c r="R542" i="22"/>
  <c r="R543" i="22"/>
  <c r="R544" i="22"/>
  <c r="R545" i="22"/>
  <c r="R546" i="22"/>
  <c r="R548" i="22"/>
  <c r="R549" i="22"/>
  <c r="R550" i="22"/>
  <c r="R551" i="22"/>
  <c r="R552" i="22"/>
  <c r="R553" i="22"/>
  <c r="R554" i="22"/>
  <c r="R555" i="22"/>
  <c r="R556" i="22"/>
  <c r="R557" i="22"/>
  <c r="R558" i="22"/>
  <c r="R559" i="22"/>
  <c r="R560" i="22"/>
  <c r="R561" i="22"/>
  <c r="R562" i="22"/>
  <c r="R563" i="22"/>
  <c r="R564" i="22"/>
  <c r="R565" i="22"/>
  <c r="R566" i="22"/>
  <c r="R567" i="22"/>
  <c r="R568" i="22"/>
  <c r="R569" i="22"/>
  <c r="R570" i="22"/>
  <c r="R571" i="22"/>
  <c r="R572" i="22"/>
  <c r="R573" i="22"/>
  <c r="R574" i="22"/>
  <c r="R575" i="22"/>
  <c r="R576" i="22"/>
  <c r="R577" i="22"/>
  <c r="R579" i="22"/>
  <c r="R580" i="22"/>
  <c r="R581" i="22"/>
  <c r="R582" i="22"/>
  <c r="R583" i="22"/>
  <c r="R584" i="22"/>
  <c r="R585" i="22"/>
  <c r="R586" i="22"/>
  <c r="R587" i="22"/>
  <c r="R588" i="22"/>
  <c r="R589" i="22"/>
  <c r="R590" i="22"/>
  <c r="R591" i="22"/>
  <c r="R592" i="22"/>
  <c r="R593" i="22"/>
  <c r="R594" i="22"/>
  <c r="R595" i="22"/>
  <c r="R596" i="22"/>
  <c r="R597" i="22"/>
  <c r="R598" i="22"/>
  <c r="R599" i="22"/>
  <c r="R600" i="22"/>
  <c r="R601" i="22"/>
  <c r="R602" i="22"/>
  <c r="R603" i="22"/>
  <c r="R604" i="22"/>
  <c r="R605" i="22"/>
  <c r="R606" i="22"/>
  <c r="R607" i="22"/>
  <c r="R608" i="22"/>
  <c r="R609" i="22"/>
  <c r="R610" i="22"/>
  <c r="R611" i="22"/>
  <c r="R612" i="22"/>
  <c r="R613" i="22"/>
  <c r="R614" i="22"/>
  <c r="R615" i="22"/>
  <c r="R616" i="22"/>
  <c r="R617" i="22"/>
  <c r="R618" i="22"/>
  <c r="R619" i="22"/>
  <c r="R620" i="22"/>
  <c r="R621" i="22"/>
  <c r="R622" i="22"/>
  <c r="R623" i="22"/>
  <c r="R624" i="22"/>
  <c r="R625" i="22"/>
  <c r="R626" i="22"/>
  <c r="R627" i="22"/>
  <c r="R628" i="22"/>
  <c r="R629" i="22"/>
  <c r="R630" i="22"/>
  <c r="R631" i="22"/>
  <c r="R632" i="22"/>
  <c r="R633" i="22"/>
  <c r="R634" i="22"/>
  <c r="R635" i="22"/>
  <c r="R636" i="22"/>
  <c r="R637" i="22"/>
  <c r="R638" i="22"/>
  <c r="R639" i="22"/>
  <c r="R640" i="22"/>
  <c r="R641" i="22"/>
  <c r="R642" i="22"/>
  <c r="R643" i="22"/>
  <c r="R644" i="22"/>
  <c r="R645" i="22"/>
  <c r="R646" i="22"/>
  <c r="R647" i="22"/>
  <c r="R648" i="22"/>
  <c r="R649" i="22"/>
  <c r="R650" i="22"/>
  <c r="R651" i="22"/>
  <c r="R652" i="22"/>
  <c r="R653" i="22"/>
  <c r="R654" i="22"/>
  <c r="R655" i="22"/>
  <c r="R656" i="22"/>
  <c r="R657" i="22"/>
  <c r="R658" i="22"/>
  <c r="R659" i="22"/>
  <c r="R660" i="22"/>
  <c r="R661" i="22"/>
  <c r="R662" i="22"/>
  <c r="R663" i="22"/>
  <c r="R664" i="22"/>
  <c r="R665" i="22"/>
  <c r="R666" i="22"/>
  <c r="R667" i="22"/>
  <c r="R668" i="22"/>
  <c r="R669" i="22"/>
  <c r="R670" i="22"/>
  <c r="R671" i="22"/>
  <c r="R672" i="22"/>
  <c r="R673" i="22"/>
  <c r="R674" i="22"/>
  <c r="R675" i="22"/>
  <c r="R676" i="22"/>
  <c r="R677" i="22"/>
  <c r="R678" i="22"/>
  <c r="R679" i="22"/>
  <c r="R680" i="22"/>
  <c r="R681" i="22"/>
  <c r="R682" i="22"/>
  <c r="R683" i="22"/>
  <c r="R684" i="22"/>
  <c r="R685" i="22"/>
  <c r="R686" i="22"/>
  <c r="R687" i="22"/>
  <c r="R688" i="22"/>
  <c r="R689" i="22"/>
  <c r="R690" i="22"/>
  <c r="R691" i="22"/>
  <c r="R692" i="22"/>
  <c r="R693" i="22"/>
  <c r="R694" i="22"/>
  <c r="R695" i="22"/>
  <c r="R696" i="22"/>
  <c r="R697" i="22"/>
  <c r="R698" i="22"/>
  <c r="R699" i="22"/>
  <c r="R700" i="22"/>
  <c r="R701" i="22"/>
  <c r="R702" i="22"/>
  <c r="R703" i="22"/>
  <c r="R704" i="22"/>
  <c r="R705" i="22"/>
  <c r="R706" i="22"/>
  <c r="R707" i="22"/>
  <c r="R708" i="22"/>
  <c r="R709" i="22"/>
  <c r="R710" i="22"/>
  <c r="R711" i="22"/>
  <c r="R712" i="22"/>
  <c r="R713" i="22"/>
  <c r="R714" i="22"/>
  <c r="R715" i="22"/>
  <c r="R716" i="22"/>
  <c r="R717" i="22"/>
  <c r="R718" i="22"/>
  <c r="R719" i="22"/>
  <c r="R720" i="22"/>
  <c r="R721" i="22"/>
  <c r="R722" i="22"/>
  <c r="R723" i="22"/>
  <c r="R724" i="22"/>
  <c r="R725" i="22"/>
  <c r="R726" i="22"/>
  <c r="R727" i="22"/>
  <c r="R728" i="22"/>
  <c r="R729" i="22"/>
  <c r="R730" i="22"/>
  <c r="R731" i="22"/>
  <c r="R732" i="22"/>
  <c r="R733" i="22"/>
  <c r="R734" i="22"/>
  <c r="R735" i="22"/>
  <c r="R736" i="22"/>
  <c r="R737" i="22"/>
  <c r="R738" i="22"/>
  <c r="R739" i="22"/>
  <c r="R740" i="22"/>
  <c r="R741" i="22"/>
  <c r="R742" i="22"/>
  <c r="R743" i="22"/>
  <c r="R744" i="22"/>
  <c r="R745" i="22"/>
  <c r="R746" i="22"/>
  <c r="R747" i="22"/>
  <c r="R748" i="22"/>
  <c r="R749" i="22"/>
  <c r="R750" i="22"/>
  <c r="R751" i="22"/>
  <c r="R752" i="22"/>
  <c r="R753" i="22"/>
  <c r="R754" i="22"/>
  <c r="R755" i="22"/>
  <c r="R756" i="22"/>
  <c r="R757" i="22"/>
  <c r="R758" i="22"/>
  <c r="R759" i="22"/>
  <c r="R760" i="22"/>
  <c r="R761" i="22"/>
  <c r="R762" i="22"/>
  <c r="R763" i="22"/>
  <c r="R764" i="22"/>
  <c r="R765" i="22"/>
  <c r="R766" i="22"/>
  <c r="R767" i="22"/>
  <c r="R768" i="22"/>
  <c r="R769" i="22"/>
  <c r="R770" i="22"/>
  <c r="R771" i="22"/>
  <c r="R772" i="22"/>
  <c r="R773" i="22"/>
  <c r="R774" i="22"/>
  <c r="R775" i="22"/>
  <c r="R776" i="22"/>
  <c r="R777" i="22"/>
  <c r="R778" i="22"/>
  <c r="R779" i="22"/>
  <c r="R780" i="22"/>
  <c r="R781" i="22"/>
  <c r="R782" i="22"/>
  <c r="R783" i="22"/>
  <c r="R784" i="22"/>
  <c r="R785" i="22"/>
  <c r="R786" i="22"/>
  <c r="R787" i="22"/>
  <c r="R788" i="22"/>
  <c r="R789" i="22"/>
  <c r="R790" i="22"/>
  <c r="R791" i="22"/>
  <c r="R792" i="22"/>
  <c r="R793" i="22"/>
  <c r="R794" i="22"/>
  <c r="R795" i="22"/>
  <c r="R796" i="22"/>
  <c r="R797" i="22"/>
  <c r="R798" i="22"/>
  <c r="R799" i="22"/>
  <c r="R800" i="22"/>
  <c r="R801" i="22"/>
  <c r="R802" i="22"/>
  <c r="R803" i="22"/>
  <c r="R804" i="22"/>
  <c r="R805" i="22"/>
  <c r="R806" i="22"/>
  <c r="R807" i="22"/>
  <c r="R808" i="22"/>
  <c r="R809" i="22"/>
  <c r="R810" i="22"/>
  <c r="R811" i="22"/>
  <c r="R812" i="22"/>
  <c r="R813" i="22"/>
  <c r="R814" i="22"/>
  <c r="R815" i="22"/>
  <c r="R816" i="22"/>
  <c r="R817" i="22"/>
  <c r="R818" i="22"/>
  <c r="R819" i="22"/>
  <c r="R820" i="22"/>
  <c r="R821" i="22"/>
  <c r="R822" i="22"/>
  <c r="R823" i="22"/>
  <c r="R824" i="22"/>
  <c r="R825" i="22"/>
  <c r="R826" i="22"/>
  <c r="R827" i="22"/>
  <c r="R828" i="22"/>
  <c r="R829" i="22"/>
  <c r="R830" i="22"/>
  <c r="R831" i="22"/>
  <c r="R832" i="22"/>
  <c r="R833" i="22"/>
  <c r="R834" i="22"/>
  <c r="R835" i="22"/>
  <c r="R836" i="22"/>
  <c r="R837" i="22"/>
  <c r="R838" i="22"/>
  <c r="R839" i="22"/>
  <c r="R840" i="22"/>
  <c r="R841" i="22"/>
  <c r="R842" i="22"/>
  <c r="R843" i="22"/>
  <c r="R844" i="22"/>
  <c r="R845" i="22"/>
  <c r="R846" i="22"/>
  <c r="R847" i="22"/>
  <c r="R848" i="22"/>
  <c r="R849" i="22"/>
  <c r="R850" i="22"/>
  <c r="R851" i="22"/>
  <c r="R852" i="22"/>
  <c r="R853" i="22"/>
  <c r="R854" i="22"/>
  <c r="R855" i="22"/>
  <c r="R856" i="22"/>
  <c r="R857" i="22"/>
  <c r="R858" i="22"/>
  <c r="R859" i="22"/>
  <c r="R860" i="22"/>
  <c r="R861" i="22"/>
  <c r="R862" i="22"/>
  <c r="R863" i="22"/>
  <c r="R864" i="22"/>
  <c r="R865" i="22"/>
  <c r="R866" i="22"/>
  <c r="R867" i="22"/>
  <c r="R868" i="22"/>
  <c r="R869" i="22"/>
  <c r="R870" i="22"/>
  <c r="R871" i="22"/>
  <c r="R872" i="22"/>
  <c r="R873" i="22"/>
  <c r="R874" i="22"/>
  <c r="R875" i="22"/>
  <c r="R876" i="22"/>
  <c r="R877" i="22"/>
  <c r="R878" i="22"/>
  <c r="R879" i="22"/>
  <c r="R880" i="22"/>
  <c r="R881" i="22"/>
  <c r="R882" i="22"/>
  <c r="R883" i="22"/>
  <c r="R884" i="22"/>
  <c r="R885" i="22"/>
  <c r="R886" i="22"/>
  <c r="R887" i="22"/>
  <c r="R888" i="22"/>
  <c r="R889" i="22"/>
  <c r="R890" i="22"/>
  <c r="R891" i="22"/>
  <c r="R892" i="22"/>
  <c r="R893" i="22"/>
  <c r="R894" i="22"/>
  <c r="R895" i="22"/>
  <c r="R896" i="22"/>
  <c r="R897" i="22"/>
  <c r="R898" i="22"/>
  <c r="R899" i="22"/>
  <c r="R900" i="22"/>
  <c r="R901" i="22"/>
  <c r="R902" i="22"/>
  <c r="R903" i="22"/>
  <c r="R904" i="22"/>
  <c r="R905" i="22"/>
  <c r="R906" i="22"/>
  <c r="R907" i="22"/>
  <c r="R908" i="22"/>
  <c r="R909" i="22"/>
  <c r="R910" i="22"/>
  <c r="R911" i="22"/>
  <c r="R912" i="22"/>
  <c r="R913" i="22"/>
  <c r="R914" i="22"/>
  <c r="R915" i="22"/>
  <c r="R916" i="22"/>
  <c r="R917" i="22"/>
  <c r="R510" i="22"/>
  <c r="R511" i="22"/>
  <c r="R512" i="22"/>
  <c r="R513" i="22"/>
  <c r="R514" i="22"/>
  <c r="R515" i="22"/>
  <c r="R516" i="22"/>
  <c r="R518" i="22"/>
  <c r="R519" i="22"/>
  <c r="R520" i="22"/>
  <c r="R521" i="22"/>
  <c r="R522" i="22"/>
  <c r="R523" i="22"/>
  <c r="R509" i="22"/>
  <c r="R505" i="22"/>
  <c r="R506" i="22"/>
  <c r="R507" i="22"/>
  <c r="R508" i="22"/>
  <c r="R493" i="22"/>
  <c r="R494" i="22"/>
  <c r="R495" i="22"/>
  <c r="R496" i="22"/>
  <c r="R497" i="22"/>
  <c r="R498" i="22"/>
  <c r="R499" i="22"/>
  <c r="R500" i="22"/>
  <c r="R501" i="22"/>
  <c r="R502" i="22"/>
  <c r="R503" i="22"/>
  <c r="Q473" i="22" a="1"/>
  <c r="Q473" i="22" s="1"/>
  <c r="Q474" i="22" a="1"/>
  <c r="Q474" i="22" s="1"/>
  <c r="Q475" i="22" a="1"/>
  <c r="Q475" i="22" s="1"/>
  <c r="Q476" i="22" a="1"/>
  <c r="Q476" i="22" s="1"/>
  <c r="Q477" i="22" a="1"/>
  <c r="Q477" i="22" s="1"/>
  <c r="Q478" i="22" a="1"/>
  <c r="Q478" i="22" s="1"/>
  <c r="Q479" i="22" a="1"/>
  <c r="Q479" i="22" s="1"/>
  <c r="Q480" i="22" a="1"/>
  <c r="Q480" i="22" s="1"/>
  <c r="Q481" i="22" a="1"/>
  <c r="Q481" i="22" s="1"/>
  <c r="Q482" i="22" a="1"/>
  <c r="Q482" i="22" s="1"/>
  <c r="Q483" i="22" a="1"/>
  <c r="Q483" i="22" s="1"/>
  <c r="Q484" i="22" a="1"/>
  <c r="Q484" i="22" s="1"/>
  <c r="Q485" i="22" a="1"/>
  <c r="Q485" i="22" s="1"/>
  <c r="Q486" i="22" a="1"/>
  <c r="Q486" i="22" s="1"/>
  <c r="Q487" i="22" a="1"/>
  <c r="Q487" i="22" s="1"/>
  <c r="Q488" i="22" a="1"/>
  <c r="Q488" i="22" s="1"/>
  <c r="Q489" i="22" a="1"/>
  <c r="Q489" i="22" s="1"/>
  <c r="Q490" i="22" a="1"/>
  <c r="Q490" i="22" s="1"/>
  <c r="Q491" i="22" a="1"/>
  <c r="Q491" i="22" s="1"/>
  <c r="Q492" i="22" a="1"/>
  <c r="Q492" i="22" s="1"/>
  <c r="Q493" i="22" a="1"/>
  <c r="Q493" i="22" s="1"/>
  <c r="Q494" i="22" a="1"/>
  <c r="Q494" i="22" s="1"/>
  <c r="Q495" i="22" a="1"/>
  <c r="Q495" i="22" s="1"/>
  <c r="Q496" i="22" a="1"/>
  <c r="Q496" i="22" s="1"/>
  <c r="Q497" i="22" a="1"/>
  <c r="Q497" i="22" s="1"/>
  <c r="Q498" i="22" a="1"/>
  <c r="Q498" i="22" s="1"/>
  <c r="Q499" i="22" a="1"/>
  <c r="Q499" i="22" s="1"/>
  <c r="Q500" i="22" a="1"/>
  <c r="Q500" i="22" s="1"/>
  <c r="Q501" i="22" a="1"/>
  <c r="Q501" i="22" s="1"/>
  <c r="Q502" i="22" a="1"/>
  <c r="Q502" i="22" s="1"/>
  <c r="Q503" i="22" a="1"/>
  <c r="Q503" i="22" s="1"/>
  <c r="Q504" i="22" a="1"/>
  <c r="Q504" i="22" s="1"/>
  <c r="Q505" i="22" a="1"/>
  <c r="Q505" i="22" s="1"/>
  <c r="Q506" i="22" a="1"/>
  <c r="Q506" i="22" s="1"/>
  <c r="Q507" i="22" a="1"/>
  <c r="Q507" i="22" s="1"/>
  <c r="Q508" i="22" a="1"/>
  <c r="Q508" i="22" s="1"/>
  <c r="Q510" i="22" a="1"/>
  <c r="Q510" i="22" s="1"/>
  <c r="Q511" i="22" a="1"/>
  <c r="Q511" i="22" s="1"/>
  <c r="Q512" i="22" a="1"/>
  <c r="Q512" i="22" s="1"/>
  <c r="Q513" i="22" a="1"/>
  <c r="Q513" i="22" s="1"/>
  <c r="Q514" i="22" a="1"/>
  <c r="Q514" i="22" s="1"/>
  <c r="Q515" i="22" a="1"/>
  <c r="Q515" i="22" s="1"/>
  <c r="Q516" i="22" a="1"/>
  <c r="Q516" i="22" s="1"/>
  <c r="Q517" i="22" a="1"/>
  <c r="Q517" i="22" s="1"/>
  <c r="Q518" i="22" a="1"/>
  <c r="Q518" i="22" s="1"/>
  <c r="Q519" i="22" a="1"/>
  <c r="Q519" i="22" s="1"/>
  <c r="Q520" i="22" a="1"/>
  <c r="Q520" i="22" s="1"/>
  <c r="Q521" i="22" a="1"/>
  <c r="Q521" i="22" s="1"/>
  <c r="Q522" i="22" a="1"/>
  <c r="Q522" i="22" s="1"/>
  <c r="Q523" i="22" a="1"/>
  <c r="Q523" i="22" s="1"/>
  <c r="Q524" i="22" a="1"/>
  <c r="Q524" i="22" s="1"/>
  <c r="Q525" i="22" a="1"/>
  <c r="Q525" i="22" s="1"/>
  <c r="Q526" i="22" a="1"/>
  <c r="Q526" i="22" s="1"/>
  <c r="Q527" i="22" a="1"/>
  <c r="Q527" i="22" s="1"/>
  <c r="Q528" i="22" a="1"/>
  <c r="Q528" i="22" s="1"/>
  <c r="Q529" i="22" a="1"/>
  <c r="Q529" i="22" s="1"/>
  <c r="Q530" i="22" a="1"/>
  <c r="Q530" i="22" s="1"/>
  <c r="Q531" i="22" a="1"/>
  <c r="Q531" i="22" s="1"/>
  <c r="Q532" i="22" a="1"/>
  <c r="Q532" i="22" s="1"/>
  <c r="Q533" i="22" a="1"/>
  <c r="Q533" i="22" s="1"/>
  <c r="Q534" i="22" a="1"/>
  <c r="Q534" i="22" s="1"/>
  <c r="Q535" i="22" a="1"/>
  <c r="Q535" i="22" s="1"/>
  <c r="Q536" i="22" a="1"/>
  <c r="Q536" i="22" s="1"/>
  <c r="Q537" i="22" a="1"/>
  <c r="Q537" i="22" s="1"/>
  <c r="Q538" i="22" a="1"/>
  <c r="Q538" i="22" s="1"/>
  <c r="Q540" i="22" a="1"/>
  <c r="Q540" i="22" s="1"/>
  <c r="Q541" i="22" a="1"/>
  <c r="Q541" i="22" s="1"/>
  <c r="Q542" i="22" a="1"/>
  <c r="Q542" i="22" s="1"/>
  <c r="Q543" i="22" a="1"/>
  <c r="Q543" i="22" s="1"/>
  <c r="Q544" i="22" a="1"/>
  <c r="Q544" i="22" s="1"/>
  <c r="Q545" i="22" a="1"/>
  <c r="Q545" i="22" s="1"/>
  <c r="Q546" i="22" a="1"/>
  <c r="Q546" i="22" s="1"/>
  <c r="Q547" i="22" a="1"/>
  <c r="Q547" i="22" s="1"/>
  <c r="Q548" i="22" a="1"/>
  <c r="Q548" i="22" s="1"/>
  <c r="Q549" i="22" a="1"/>
  <c r="Q549" i="22" s="1"/>
  <c r="Q550" i="22" a="1"/>
  <c r="Q550" i="22" s="1"/>
  <c r="Q551" i="22" a="1"/>
  <c r="Q551" i="22" s="1"/>
  <c r="Q552" i="22" a="1"/>
  <c r="Q552" i="22" s="1"/>
  <c r="Q553" i="22" a="1"/>
  <c r="Q553" i="22" s="1"/>
  <c r="Q554" i="22" a="1"/>
  <c r="Q554" i="22" s="1"/>
  <c r="Q555" i="22" a="1"/>
  <c r="Q555" i="22" s="1"/>
  <c r="Q556" i="22" a="1"/>
  <c r="Q556" i="22" s="1"/>
  <c r="Q557" i="22" a="1"/>
  <c r="Q557" i="22" s="1"/>
  <c r="Q558" i="22" a="1"/>
  <c r="Q558" i="22" s="1"/>
  <c r="Q559" i="22" a="1"/>
  <c r="Q559" i="22" s="1"/>
  <c r="Q560" i="22" a="1"/>
  <c r="Q560" i="22" s="1"/>
  <c r="Q561" i="22" a="1"/>
  <c r="Q561" i="22" s="1"/>
  <c r="Q562" i="22" a="1"/>
  <c r="Q562" i="22" s="1"/>
  <c r="Q563" i="22" a="1"/>
  <c r="Q563" i="22" s="1"/>
  <c r="Q564" i="22" a="1"/>
  <c r="Q564" i="22" s="1"/>
  <c r="Q565" i="22" a="1"/>
  <c r="Q565" i="22" s="1"/>
  <c r="Q570" i="22" a="1"/>
  <c r="Q570" i="22" s="1"/>
  <c r="Q571" i="22" a="1"/>
  <c r="Q571" i="22" s="1"/>
  <c r="Q572" i="22" a="1"/>
  <c r="Q572" i="22" s="1"/>
  <c r="Q573" i="22" a="1"/>
  <c r="Q573" i="22" s="1"/>
  <c r="Q574" i="22" a="1"/>
  <c r="Q574" i="22" s="1"/>
  <c r="Q575" i="22" a="1"/>
  <c r="Q575" i="22" s="1"/>
  <c r="Q576" i="22" a="1"/>
  <c r="Q576" i="22" s="1"/>
  <c r="Q577" i="22" a="1"/>
  <c r="Q577" i="22" s="1"/>
  <c r="Q579" i="22" a="1"/>
  <c r="Q579" i="22" s="1"/>
  <c r="Q580" i="22" a="1"/>
  <c r="Q580" i="22" s="1"/>
  <c r="R466" i="22"/>
  <c r="R467" i="22"/>
  <c r="R468" i="22"/>
  <c r="R469" i="22"/>
  <c r="R470" i="22"/>
  <c r="R471" i="22"/>
  <c r="R472" i="22"/>
  <c r="R473" i="22"/>
  <c r="R474" i="22"/>
  <c r="R475" i="22"/>
  <c r="R476" i="22"/>
  <c r="R477" i="22"/>
  <c r="R478" i="22"/>
  <c r="L448" i="22" a="1"/>
  <c r="L448" i="22" s="1"/>
  <c r="L449" i="22" a="1"/>
  <c r="L449" i="22" s="1"/>
  <c r="L450" i="22" a="1"/>
  <c r="L450" i="22" s="1"/>
  <c r="L452" i="22" a="1"/>
  <c r="L452" i="22" s="1"/>
  <c r="L453" i="22" a="1"/>
  <c r="L453" i="22" s="1"/>
  <c r="L454" i="22" a="1"/>
  <c r="L454" i="22" s="1"/>
  <c r="L455" i="22" a="1"/>
  <c r="L455" i="22" s="1"/>
  <c r="R449" i="22"/>
  <c r="R450" i="22"/>
  <c r="R452" i="22"/>
  <c r="R453" i="22"/>
  <c r="R454" i="22"/>
  <c r="R455" i="22"/>
  <c r="R457" i="22"/>
  <c r="R458" i="22"/>
  <c r="R459" i="22"/>
  <c r="R460" i="22"/>
  <c r="R461" i="22"/>
  <c r="R462" i="22"/>
  <c r="R463" i="22"/>
  <c r="R464" i="22"/>
  <c r="Q456" i="22" a="1"/>
  <c r="Q456" i="22" s="1"/>
  <c r="L456" i="22" a="1"/>
  <c r="L456" i="22" s="1"/>
  <c r="L419" i="22" a="1"/>
  <c r="L419" i="22" s="1"/>
  <c r="L420" i="22" a="1"/>
  <c r="L420" i="22" s="1"/>
  <c r="L421" i="22" a="1"/>
  <c r="L421" i="22" s="1"/>
  <c r="L422" i="22" a="1"/>
  <c r="L422" i="22" s="1"/>
  <c r="L423" i="22" a="1"/>
  <c r="L423" i="22" s="1"/>
  <c r="L424" i="22" a="1"/>
  <c r="L424" i="22" s="1"/>
  <c r="L425" i="22" a="1"/>
  <c r="L425" i="22" s="1"/>
  <c r="L426" i="22" a="1"/>
  <c r="L426" i="22" s="1"/>
  <c r="L427" i="22" a="1"/>
  <c r="L427" i="22" s="1"/>
  <c r="L428" i="22" a="1"/>
  <c r="L428" i="22" s="1"/>
  <c r="L429" i="22" a="1"/>
  <c r="L429" i="22" s="1"/>
  <c r="L444" i="22" a="1"/>
  <c r="L444" i="22" s="1"/>
  <c r="Q444" i="22" a="1"/>
  <c r="Q444" i="22" s="1"/>
  <c r="R444" i="22"/>
  <c r="L445" i="22" a="1"/>
  <c r="L445" i="22" s="1"/>
  <c r="Q445" i="22" a="1"/>
  <c r="Q445" i="22" s="1"/>
  <c r="R445" i="22"/>
  <c r="L446" i="22" a="1"/>
  <c r="L446" i="22" s="1"/>
  <c r="Q446" i="22" a="1"/>
  <c r="Q446" i="22" s="1"/>
  <c r="R446" i="22"/>
  <c r="Q448" i="22" a="1"/>
  <c r="Q448" i="22" s="1"/>
  <c r="R432" i="22"/>
  <c r="R433" i="22"/>
  <c r="R434" i="22"/>
  <c r="R435" i="22"/>
  <c r="R436" i="22"/>
  <c r="R437" i="22"/>
  <c r="R438" i="22"/>
  <c r="R440" i="22"/>
  <c r="R441" i="22"/>
  <c r="R442" i="22"/>
  <c r="R443" i="22"/>
  <c r="R447" i="22"/>
  <c r="R479" i="22"/>
  <c r="R481" i="22"/>
  <c r="R482" i="22"/>
  <c r="R483" i="22"/>
  <c r="R484" i="22"/>
  <c r="R485" i="22"/>
  <c r="R486" i="22"/>
  <c r="R487" i="22"/>
  <c r="R488" i="22"/>
  <c r="R489" i="22"/>
  <c r="R490" i="22"/>
  <c r="R491" i="22"/>
  <c r="R431" i="22"/>
  <c r="R418" i="22"/>
  <c r="R419" i="22"/>
  <c r="R420" i="22"/>
  <c r="R421" i="22"/>
  <c r="R422" i="22"/>
  <c r="R423" i="22"/>
  <c r="R429" i="22"/>
  <c r="R428" i="22"/>
  <c r="R427" i="22"/>
  <c r="R426" i="22"/>
  <c r="R425" i="22"/>
  <c r="Q424" i="22" a="1"/>
  <c r="Q424" i="22" s="1"/>
  <c r="Q411" i="22" a="1"/>
  <c r="Q411" i="22" s="1"/>
  <c r="R416" i="22"/>
  <c r="Q416" i="22" a="1"/>
  <c r="Q416" i="22" s="1"/>
  <c r="R415" i="22"/>
  <c r="L415" i="22" a="1"/>
  <c r="L415" i="22" s="1"/>
  <c r="R414" i="22"/>
  <c r="L414" i="22" a="1"/>
  <c r="L414" i="22" s="1"/>
  <c r="R413" i="22"/>
  <c r="Q413" i="22" a="1"/>
  <c r="Q413" i="22" s="1"/>
  <c r="L413" i="22" a="1"/>
  <c r="L413" i="22" s="1"/>
  <c r="R412" i="22"/>
  <c r="Q412" i="22" a="1"/>
  <c r="Q412" i="22" s="1"/>
  <c r="L412" i="22" a="1"/>
  <c r="L412" i="22" s="1"/>
  <c r="R411" i="22"/>
  <c r="L411" i="22" a="1"/>
  <c r="L411" i="22" s="1"/>
  <c r="R410" i="22"/>
  <c r="Q410" i="22" a="1"/>
  <c r="Q410" i="22" s="1"/>
  <c r="L410" i="22" a="1"/>
  <c r="L410" i="22" s="1"/>
  <c r="R409" i="22"/>
  <c r="Q409" i="22" a="1"/>
  <c r="Q409" i="22" s="1"/>
  <c r="L409" i="22" a="1"/>
  <c r="L409" i="22" s="1"/>
  <c r="R408" i="22"/>
  <c r="Q408" i="22" a="1"/>
  <c r="Q408" i="22" s="1"/>
  <c r="L408" i="22" a="1"/>
  <c r="L408" i="22" s="1"/>
  <c r="Q407" i="22" a="1"/>
  <c r="Q407" i="22" s="1"/>
  <c r="L407" i="22" a="1"/>
  <c r="L407" i="22" s="1"/>
  <c r="D56" i="17"/>
  <c r="D57" i="17"/>
  <c r="D58" i="17"/>
  <c r="D55" i="17"/>
  <c r="L383" i="22" a="1"/>
  <c r="L383" i="22" s="1"/>
  <c r="L371" i="22" a="1"/>
  <c r="L371" i="22" s="1"/>
  <c r="L372" i="22" a="1"/>
  <c r="L372" i="22" s="1"/>
  <c r="L373" i="22" a="1"/>
  <c r="L373" i="22" s="1"/>
  <c r="L374" i="22" a="1"/>
  <c r="L374" i="22" s="1"/>
  <c r="L375" i="22" a="1"/>
  <c r="L375" i="22" s="1"/>
  <c r="L376" i="22" a="1"/>
  <c r="L376" i="22" s="1"/>
  <c r="L377" i="22" a="1"/>
  <c r="L377" i="22" s="1"/>
  <c r="L378" i="22" a="1"/>
  <c r="L378" i="22" s="1"/>
  <c r="L379" i="22" a="1"/>
  <c r="L379" i="22" s="1"/>
  <c r="L380" i="22" a="1"/>
  <c r="L380" i="22" s="1"/>
  <c r="L381" i="22" a="1"/>
  <c r="L381" i="22" s="1"/>
  <c r="L382" i="22" a="1"/>
  <c r="L382" i="22" s="1"/>
  <c r="L384" i="22" a="1"/>
  <c r="L384" i="22" s="1"/>
  <c r="L385" i="22" a="1"/>
  <c r="L385" i="22" s="1"/>
  <c r="L386" i="22" a="1"/>
  <c r="L386" i="22" s="1"/>
  <c r="L387" i="22" a="1"/>
  <c r="L387" i="22" s="1"/>
  <c r="L388" i="22" a="1"/>
  <c r="L388" i="22" s="1"/>
  <c r="L389" i="22" a="1"/>
  <c r="L389" i="22" s="1"/>
  <c r="L390" i="22" a="1"/>
  <c r="L390" i="22" s="1"/>
  <c r="L391" i="22" a="1"/>
  <c r="L391" i="22" s="1"/>
  <c r="L392" i="22" a="1"/>
  <c r="L392" i="22" s="1"/>
  <c r="L393" i="22" a="1"/>
  <c r="L393" i="22" s="1"/>
  <c r="L394" i="22" a="1"/>
  <c r="L394" i="22" s="1"/>
  <c r="L395" i="22" a="1"/>
  <c r="L395" i="22" s="1"/>
  <c r="L396" i="22" a="1"/>
  <c r="L396" i="22" s="1"/>
  <c r="L397" i="22" a="1"/>
  <c r="L397" i="22" s="1"/>
  <c r="L398" i="22" a="1"/>
  <c r="L398" i="22" s="1"/>
  <c r="L399" i="22" a="1"/>
  <c r="L399" i="22" s="1"/>
  <c r="L400" i="22" a="1"/>
  <c r="L400" i="22" s="1"/>
  <c r="L401" i="22" a="1"/>
  <c r="L401" i="22" s="1"/>
  <c r="L402" i="22" a="1"/>
  <c r="L402" i="22" s="1"/>
  <c r="L403" i="22" a="1"/>
  <c r="L403" i="22" s="1"/>
  <c r="L404" i="22" a="1"/>
  <c r="L404" i="22" s="1"/>
  <c r="L405" i="22" a="1"/>
  <c r="L405" i="22" s="1"/>
  <c r="L406" i="22" a="1"/>
  <c r="L406" i="22" s="1"/>
  <c r="L417" i="22" a="1"/>
  <c r="L417" i="22" s="1"/>
  <c r="L418" i="22" a="1"/>
  <c r="L418" i="22" s="1"/>
  <c r="L430" i="22" a="1"/>
  <c r="L430" i="22" s="1"/>
  <c r="L431" i="22" a="1"/>
  <c r="L431" i="22" s="1"/>
  <c r="L432" i="22" a="1"/>
  <c r="L432" i="22" s="1"/>
  <c r="L433" i="22" a="1"/>
  <c r="L433" i="22" s="1"/>
  <c r="L434" i="22" a="1"/>
  <c r="L434" i="22" s="1"/>
  <c r="L435" i="22" a="1"/>
  <c r="L435" i="22" s="1"/>
  <c r="L436" i="22" a="1"/>
  <c r="L436" i="22" s="1"/>
  <c r="L437" i="22" a="1"/>
  <c r="L437" i="22" s="1"/>
  <c r="L438" i="22" a="1"/>
  <c r="L438" i="22" s="1"/>
  <c r="L439" i="22" a="1"/>
  <c r="L439" i="22" s="1"/>
  <c r="L440" i="22" a="1"/>
  <c r="L440" i="22" s="1"/>
  <c r="L441" i="22" a="1"/>
  <c r="L441" i="22" s="1"/>
  <c r="L442" i="22" a="1"/>
  <c r="L442" i="22" s="1"/>
  <c r="L447" i="22" a="1"/>
  <c r="L447" i="22" s="1"/>
  <c r="L457" i="22" a="1"/>
  <c r="L457" i="22" s="1"/>
  <c r="L458" i="22" a="1"/>
  <c r="L458" i="22" s="1"/>
  <c r="L459" i="22" a="1"/>
  <c r="L459" i="22" s="1"/>
  <c r="L460" i="22" a="1"/>
  <c r="L460" i="22" s="1"/>
  <c r="L461" i="22" a="1"/>
  <c r="L461" i="22" s="1"/>
  <c r="L462" i="22" a="1"/>
  <c r="L462" i="22" s="1"/>
  <c r="L463" i="22" a="1"/>
  <c r="L463" i="22" s="1"/>
  <c r="L464" i="22" a="1"/>
  <c r="L464" i="22" s="1"/>
  <c r="L465" i="22" a="1"/>
  <c r="L465" i="22" s="1"/>
  <c r="L466" i="22" a="1"/>
  <c r="L466" i="22" s="1"/>
  <c r="L467" i="22" a="1"/>
  <c r="L467" i="22" s="1"/>
  <c r="L468" i="22" a="1"/>
  <c r="L468" i="22" s="1"/>
  <c r="L469" i="22" a="1"/>
  <c r="L469" i="22" s="1"/>
  <c r="L470" i="22" a="1"/>
  <c r="L470" i="22" s="1"/>
  <c r="L471" i="22" a="1"/>
  <c r="L471" i="22" s="1"/>
  <c r="L472" i="22" a="1"/>
  <c r="L472" i="22" s="1"/>
  <c r="L473" i="22" a="1"/>
  <c r="L473" i="22" s="1"/>
  <c r="L474" i="22" a="1"/>
  <c r="L474" i="22" s="1"/>
  <c r="L475" i="22" a="1"/>
  <c r="L475" i="22" s="1"/>
  <c r="L476" i="22" a="1"/>
  <c r="L476" i="22" s="1"/>
  <c r="L477" i="22" a="1"/>
  <c r="L477" i="22" s="1"/>
  <c r="L478" i="22" a="1"/>
  <c r="L478" i="22" s="1"/>
  <c r="L479" i="22" a="1"/>
  <c r="L479" i="22" s="1"/>
  <c r="L480" i="22" a="1"/>
  <c r="L480" i="22" s="1"/>
  <c r="L481" i="22" a="1"/>
  <c r="L481" i="22" s="1"/>
  <c r="L482" i="22" a="1"/>
  <c r="L482" i="22" s="1"/>
  <c r="L483" i="22" a="1"/>
  <c r="L483" i="22" s="1"/>
  <c r="L484" i="22" a="1"/>
  <c r="L484" i="22" s="1"/>
  <c r="L485" i="22" a="1"/>
  <c r="L485" i="22" s="1"/>
  <c r="L486" i="22" a="1"/>
  <c r="L486" i="22" s="1"/>
  <c r="L487" i="22" a="1"/>
  <c r="L487" i="22" s="1"/>
  <c r="L488" i="22" a="1"/>
  <c r="L488" i="22" s="1"/>
  <c r="L489" i="22" a="1"/>
  <c r="L489" i="22" s="1"/>
  <c r="L490" i="22" a="1"/>
  <c r="L490" i="22" s="1"/>
  <c r="L491" i="22" a="1"/>
  <c r="L491" i="22" s="1"/>
  <c r="L492" i="22" a="1"/>
  <c r="L492" i="22" s="1"/>
  <c r="L493" i="22" a="1"/>
  <c r="L493" i="22" s="1"/>
  <c r="L494" i="22" a="1"/>
  <c r="L494" i="22" s="1"/>
  <c r="L495" i="22" a="1"/>
  <c r="L495" i="22" s="1"/>
  <c r="L496" i="22" a="1"/>
  <c r="L496" i="22" s="1"/>
  <c r="L497" i="22" a="1"/>
  <c r="L497" i="22" s="1"/>
  <c r="L498" i="22" a="1"/>
  <c r="L498" i="22" s="1"/>
  <c r="L499" i="22" a="1"/>
  <c r="L499" i="22" s="1"/>
  <c r="L500" i="22" a="1"/>
  <c r="L500" i="22" s="1"/>
  <c r="L501" i="22" a="1"/>
  <c r="L501" i="22" s="1"/>
  <c r="L502" i="22" a="1"/>
  <c r="L502" i="22" s="1"/>
  <c r="L503" i="22" a="1"/>
  <c r="L503" i="22" s="1"/>
  <c r="L504" i="22" a="1"/>
  <c r="L504" i="22" s="1"/>
  <c r="L505" i="22" a="1"/>
  <c r="L505" i="22" s="1"/>
  <c r="L506" i="22" a="1"/>
  <c r="L506" i="22" s="1"/>
  <c r="L507" i="22" a="1"/>
  <c r="L507" i="22" s="1"/>
  <c r="L508" i="22" a="1"/>
  <c r="L508" i="22" s="1"/>
  <c r="L510" i="22" a="1"/>
  <c r="L510" i="22" s="1"/>
  <c r="L511" i="22" a="1"/>
  <c r="L511" i="22" s="1"/>
  <c r="L512" i="22" a="1"/>
  <c r="L512" i="22" s="1"/>
  <c r="L513" i="22" a="1"/>
  <c r="L513" i="22" s="1"/>
  <c r="L514" i="22" a="1"/>
  <c r="L514" i="22" s="1"/>
  <c r="L515" i="22" a="1"/>
  <c r="L515" i="22" s="1"/>
  <c r="L516" i="22" a="1"/>
  <c r="L516" i="22" s="1"/>
  <c r="L517" i="22" a="1"/>
  <c r="L517" i="22" s="1"/>
  <c r="L518" i="22" a="1"/>
  <c r="L518" i="22" s="1"/>
  <c r="L519" i="22" a="1"/>
  <c r="L519" i="22" s="1"/>
  <c r="L520" i="22" a="1"/>
  <c r="L520" i="22" s="1"/>
  <c r="L521" i="22" a="1"/>
  <c r="L521" i="22" s="1"/>
  <c r="L522" i="22" a="1"/>
  <c r="L522" i="22" s="1"/>
  <c r="L523" i="22" a="1"/>
  <c r="L523" i="22" s="1"/>
  <c r="L524" i="22" a="1"/>
  <c r="L524" i="22" s="1"/>
  <c r="L525" i="22" a="1"/>
  <c r="L525" i="22" s="1"/>
  <c r="L526" i="22" a="1"/>
  <c r="L526" i="22" s="1"/>
  <c r="L527" i="22" a="1"/>
  <c r="L527" i="22" s="1"/>
  <c r="L528" i="22" a="1"/>
  <c r="L528" i="22" s="1"/>
  <c r="L529" i="22" a="1"/>
  <c r="L529" i="22" s="1"/>
  <c r="L530" i="22" a="1"/>
  <c r="L530" i="22" s="1"/>
  <c r="L531" i="22" a="1"/>
  <c r="L531" i="22" s="1"/>
  <c r="L532" i="22" a="1"/>
  <c r="L532" i="22" s="1"/>
  <c r="L533" i="22" a="1"/>
  <c r="L533" i="22" s="1"/>
  <c r="L534" i="22" a="1"/>
  <c r="L534" i="22" s="1"/>
  <c r="L535" i="22" a="1"/>
  <c r="L535" i="22" s="1"/>
  <c r="L536" i="22" a="1"/>
  <c r="L536" i="22" s="1"/>
  <c r="L537" i="22" a="1"/>
  <c r="L537" i="22" s="1"/>
  <c r="L538" i="22" a="1"/>
  <c r="L538" i="22" s="1"/>
  <c r="L540" i="22" a="1"/>
  <c r="L540" i="22" s="1"/>
  <c r="L541" i="22" a="1"/>
  <c r="L541" i="22" s="1"/>
  <c r="L542" i="22" a="1"/>
  <c r="L542" i="22" s="1"/>
  <c r="L543" i="22" a="1"/>
  <c r="L543" i="22" s="1"/>
  <c r="L544" i="22" a="1"/>
  <c r="L544" i="22" s="1"/>
  <c r="L545" i="22" a="1"/>
  <c r="L545" i="22" s="1"/>
  <c r="L546" i="22" a="1"/>
  <c r="L546" i="22" s="1"/>
  <c r="L547" i="22" a="1"/>
  <c r="L547" i="22" s="1"/>
  <c r="L548" i="22" a="1"/>
  <c r="L548" i="22" s="1"/>
  <c r="L549" i="22" a="1"/>
  <c r="L549" i="22" s="1"/>
  <c r="L550" i="22" a="1"/>
  <c r="L550" i="22" s="1"/>
  <c r="L551" i="22" a="1"/>
  <c r="L551" i="22" s="1"/>
  <c r="L552" i="22" a="1"/>
  <c r="L552" i="22" s="1"/>
  <c r="L553" i="22" a="1"/>
  <c r="L553" i="22" s="1"/>
  <c r="Q364" i="22" a="1"/>
  <c r="Q364" i="22" s="1"/>
  <c r="Q365" i="22" a="1"/>
  <c r="Q365" i="22" s="1"/>
  <c r="Q366" i="22" a="1"/>
  <c r="Q366" i="22" s="1"/>
  <c r="Q367" i="22" a="1"/>
  <c r="Q367" i="22" s="1"/>
  <c r="R342" i="22"/>
  <c r="R343" i="22"/>
  <c r="R344" i="22"/>
  <c r="R345" i="22"/>
  <c r="R346" i="22"/>
  <c r="R347" i="22"/>
  <c r="R348" i="22"/>
  <c r="R349" i="22"/>
  <c r="R350" i="22"/>
  <c r="R351" i="22"/>
  <c r="R352" i="22"/>
  <c r="R353" i="22"/>
  <c r="R354" i="22"/>
  <c r="R356" i="22"/>
  <c r="R357" i="22"/>
  <c r="R358" i="22"/>
  <c r="R359" i="22"/>
  <c r="R360" i="22"/>
  <c r="R361" i="22"/>
  <c r="R363" i="22"/>
  <c r="R364" i="22"/>
  <c r="R365" i="22"/>
  <c r="R366" i="22"/>
  <c r="R367" i="22"/>
  <c r="R370" i="22"/>
  <c r="R371" i="22"/>
  <c r="R372" i="22"/>
  <c r="R373" i="22"/>
  <c r="R374" i="22"/>
  <c r="R375" i="22"/>
  <c r="R376" i="22"/>
  <c r="R377" i="22"/>
  <c r="R378" i="22"/>
  <c r="R379" i="22"/>
  <c r="R380" i="22"/>
  <c r="R381" i="22"/>
  <c r="R382" i="22"/>
  <c r="R384" i="22"/>
  <c r="R385" i="22"/>
  <c r="R386" i="22"/>
  <c r="R387" i="22"/>
  <c r="R388" i="22"/>
  <c r="R389" i="22"/>
  <c r="R390" i="22"/>
  <c r="Q352" i="22" a="1"/>
  <c r="Q352" i="22" s="1"/>
  <c r="Q353" i="22" a="1"/>
  <c r="Q353" i="22" s="1"/>
  <c r="Q354" i="22" a="1"/>
  <c r="Q354" i="22" s="1"/>
  <c r="Q355" i="22" a="1"/>
  <c r="Q355" i="22" s="1"/>
  <c r="Q356" i="22" a="1"/>
  <c r="Q356" i="22" s="1"/>
  <c r="Q357" i="22" a="1"/>
  <c r="Q357" i="22" s="1"/>
  <c r="Q358" i="22" a="1"/>
  <c r="Q358" i="22" s="1"/>
  <c r="Q359" i="22" a="1"/>
  <c r="Q359" i="22" s="1"/>
  <c r="Q360" i="22" a="1"/>
  <c r="Q360" i="22" s="1"/>
  <c r="Q361" i="22" a="1"/>
  <c r="Q361" i="22" s="1"/>
  <c r="Q362" i="22" a="1"/>
  <c r="Q362" i="22" s="1"/>
  <c r="Q363" i="22" a="1"/>
  <c r="Q363" i="22" s="1"/>
  <c r="Q369" i="22" a="1"/>
  <c r="Q369" i="22" s="1"/>
  <c r="Q370" i="22" a="1"/>
  <c r="Q370" i="22" s="1"/>
  <c r="Q371" i="22" a="1"/>
  <c r="Q371" i="22" s="1"/>
  <c r="Q372" i="22" a="1"/>
  <c r="Q372" i="22" s="1"/>
  <c r="Q373" i="22" a="1"/>
  <c r="Q373" i="22" s="1"/>
  <c r="Q374" i="22" a="1"/>
  <c r="Q374" i="22" s="1"/>
  <c r="Q375" i="22" a="1"/>
  <c r="Q375" i="22" s="1"/>
  <c r="Q376" i="22" a="1"/>
  <c r="Q376" i="22" s="1"/>
  <c r="Q377" i="22" a="1"/>
  <c r="Q377" i="22" s="1"/>
  <c r="Q378" i="22" a="1"/>
  <c r="Q378" i="22" s="1"/>
  <c r="Q379" i="22" a="1"/>
  <c r="Q379" i="22" s="1"/>
  <c r="Q380" i="22" a="1"/>
  <c r="Q380" i="22" s="1"/>
  <c r="Q381" i="22" a="1"/>
  <c r="Q381" i="22" s="1"/>
  <c r="Q382" i="22" a="1"/>
  <c r="Q382" i="22" s="1"/>
  <c r="Q383" i="22" a="1"/>
  <c r="Q383" i="22" s="1"/>
  <c r="Q384" i="22" a="1"/>
  <c r="Q384" i="22" s="1"/>
  <c r="Q385" i="22" a="1"/>
  <c r="Q385" i="22" s="1"/>
  <c r="Q386" i="22" a="1"/>
  <c r="Q386" i="22" s="1"/>
  <c r="Q387" i="22" a="1"/>
  <c r="Q387" i="22" s="1"/>
  <c r="Q388" i="22" a="1"/>
  <c r="Q388" i="22" s="1"/>
  <c r="Q389" i="22" a="1"/>
  <c r="Q389" i="22" s="1"/>
  <c r="Q390" i="22" a="1"/>
  <c r="Q390" i="22" s="1"/>
  <c r="Q391" i="22" a="1"/>
  <c r="Q391" i="22" s="1"/>
  <c r="Q392" i="22" a="1"/>
  <c r="Q392" i="22" s="1"/>
  <c r="Q393" i="22" a="1"/>
  <c r="Q393" i="22" s="1"/>
  <c r="Q394" i="22" a="1"/>
  <c r="Q394" i="22" s="1"/>
  <c r="Q395" i="22" a="1"/>
  <c r="Q395" i="22" s="1"/>
  <c r="Q396" i="22" a="1"/>
  <c r="Q396" i="22" s="1"/>
  <c r="Q397" i="22" a="1"/>
  <c r="Q397" i="22" s="1"/>
  <c r="Q398" i="22" a="1"/>
  <c r="Q398" i="22" s="1"/>
  <c r="Q399" i="22" a="1"/>
  <c r="Q399" i="22" s="1"/>
  <c r="Q400" i="22" a="1"/>
  <c r="Q400" i="22" s="1"/>
  <c r="Q401" i="22" a="1"/>
  <c r="Q401" i="22" s="1"/>
  <c r="Q402" i="22" a="1"/>
  <c r="Q402" i="22" s="1"/>
  <c r="Q403" i="22" a="1"/>
  <c r="Q403" i="22" s="1"/>
  <c r="Q404" i="22" a="1"/>
  <c r="Q404" i="22" s="1"/>
  <c r="Q405" i="22" a="1"/>
  <c r="Q405" i="22" s="1"/>
  <c r="Q406" i="22" a="1"/>
  <c r="Q406" i="22" s="1"/>
  <c r="Q417" i="22" a="1"/>
  <c r="Q417" i="22" s="1"/>
  <c r="Q418" i="22" a="1"/>
  <c r="Q418" i="22" s="1"/>
  <c r="Q419" i="22" a="1"/>
  <c r="Q419" i="22" s="1"/>
  <c r="Q420" i="22" a="1"/>
  <c r="Q420" i="22" s="1"/>
  <c r="Q421" i="22" a="1"/>
  <c r="Q421" i="22" s="1"/>
  <c r="Q422" i="22" a="1"/>
  <c r="Q422" i="22" s="1"/>
  <c r="Q423" i="22" a="1"/>
  <c r="Q423" i="22" s="1"/>
  <c r="Q431" i="22" a="1"/>
  <c r="Q431" i="22" s="1"/>
  <c r="Q432" i="22" a="1"/>
  <c r="Q432" i="22" s="1"/>
  <c r="Q433" i="22" a="1"/>
  <c r="Q433" i="22" s="1"/>
  <c r="Q434" i="22" a="1"/>
  <c r="Q434" i="22" s="1"/>
  <c r="Q435" i="22" a="1"/>
  <c r="Q435" i="22" s="1"/>
  <c r="Q436" i="22" a="1"/>
  <c r="Q436" i="22" s="1"/>
  <c r="Q437" i="22" a="1"/>
  <c r="Q437" i="22" s="1"/>
  <c r="Q438" i="22" a="1"/>
  <c r="Q438" i="22" s="1"/>
  <c r="Q439" i="22" a="1"/>
  <c r="Q439" i="22" s="1"/>
  <c r="Q440" i="22" a="1"/>
  <c r="Q440" i="22" s="1"/>
  <c r="Q441" i="22" a="1"/>
  <c r="Q441" i="22" s="1"/>
  <c r="Q442" i="22" a="1"/>
  <c r="Q442" i="22" s="1"/>
  <c r="Q443" i="22" a="1"/>
  <c r="Q443" i="22" s="1"/>
  <c r="Q447" i="22" a="1"/>
  <c r="Q447" i="22" s="1"/>
  <c r="Q457" i="22" a="1"/>
  <c r="Q457" i="22" s="1"/>
  <c r="Q458" i="22" a="1"/>
  <c r="Q458" i="22" s="1"/>
  <c r="Q459" i="22" a="1"/>
  <c r="Q459" i="22" s="1"/>
  <c r="Q460" i="22" a="1"/>
  <c r="Q460" i="22" s="1"/>
  <c r="Q461" i="22" a="1"/>
  <c r="Q461" i="22" s="1"/>
  <c r="Q462" i="22" a="1"/>
  <c r="Q462" i="22" s="1"/>
  <c r="Q463" i="22" a="1"/>
  <c r="Q463" i="22" s="1"/>
  <c r="Q464" i="22" a="1"/>
  <c r="Q464" i="22" s="1"/>
  <c r="Q465" i="22" a="1"/>
  <c r="Q465" i="22" s="1"/>
  <c r="Q466" i="22" a="1"/>
  <c r="Q466" i="22" s="1"/>
  <c r="Q467" i="22" a="1"/>
  <c r="Q467" i="22" s="1"/>
  <c r="Q468" i="22" a="1"/>
  <c r="Q468" i="22" s="1"/>
  <c r="Q469" i="22" a="1"/>
  <c r="Q469" i="22" s="1"/>
  <c r="Q470" i="22" a="1"/>
  <c r="Q470" i="22" s="1"/>
  <c r="Q471" i="22" a="1"/>
  <c r="Q471" i="22" s="1"/>
  <c r="Q472" i="22" a="1"/>
  <c r="Q472" i="22" s="1"/>
  <c r="R336" i="22"/>
  <c r="R310" i="22"/>
  <c r="R311" i="22"/>
  <c r="R312" i="22"/>
  <c r="R313" i="22"/>
  <c r="R314" i="22"/>
  <c r="R315" i="22"/>
  <c r="R316" i="22"/>
  <c r="R317" i="22"/>
  <c r="R318" i="22"/>
  <c r="R319" i="22"/>
  <c r="R321" i="22"/>
  <c r="R322" i="22"/>
  <c r="R323" i="22"/>
  <c r="R324" i="22"/>
  <c r="R325" i="22"/>
  <c r="R326" i="22"/>
  <c r="R327" i="22"/>
  <c r="R328" i="22"/>
  <c r="R330" i="22"/>
  <c r="R331" i="22"/>
  <c r="R332" i="22"/>
  <c r="R333" i="22"/>
  <c r="R334" i="22"/>
  <c r="R337" i="22"/>
  <c r="R338" i="22"/>
  <c r="R339" i="22"/>
  <c r="R340" i="22"/>
  <c r="R391" i="22"/>
  <c r="R392" i="22"/>
  <c r="R393" i="22"/>
  <c r="R395" i="22"/>
  <c r="R396" i="22"/>
  <c r="R397" i="22"/>
  <c r="R398" i="22"/>
  <c r="R399" i="22"/>
  <c r="R400" i="22"/>
  <c r="R401" i="22"/>
  <c r="R402" i="22"/>
  <c r="R403" i="22"/>
  <c r="R404" i="22"/>
  <c r="R405" i="22"/>
  <c r="R406" i="22"/>
  <c r="L317" i="22" a="1"/>
  <c r="L317" i="22" s="1"/>
  <c r="L318" i="22" a="1"/>
  <c r="L318" i="22" s="1"/>
  <c r="L319" i="22" a="1"/>
  <c r="L319" i="22" s="1"/>
  <c r="L320" i="22" a="1"/>
  <c r="L320" i="22" s="1"/>
  <c r="L321" i="22" a="1"/>
  <c r="L321" i="22" s="1"/>
  <c r="L322" i="22" a="1"/>
  <c r="L322" i="22" s="1"/>
  <c r="L323" i="22" a="1"/>
  <c r="L323" i="22" s="1"/>
  <c r="L324" i="22" a="1"/>
  <c r="L324" i="22" s="1"/>
  <c r="L325" i="22" a="1"/>
  <c r="L325" i="22" s="1"/>
  <c r="L326" i="22" a="1"/>
  <c r="L326" i="22" s="1"/>
  <c r="L327" i="22" a="1"/>
  <c r="L327" i="22" s="1"/>
  <c r="L328" i="22" a="1"/>
  <c r="L328" i="22" s="1"/>
  <c r="L329" i="22" a="1"/>
  <c r="L329" i="22" s="1"/>
  <c r="L330" i="22" a="1"/>
  <c r="L330" i="22" s="1"/>
  <c r="L331" i="22" a="1"/>
  <c r="L331" i="22" s="1"/>
  <c r="L332" i="22" a="1"/>
  <c r="L332" i="22" s="1"/>
  <c r="L333" i="22" a="1"/>
  <c r="L333" i="22" s="1"/>
  <c r="L334" i="22" a="1"/>
  <c r="L334" i="22" s="1"/>
  <c r="L335" i="22" a="1"/>
  <c r="L335" i="22" s="1"/>
  <c r="L336" i="22" a="1"/>
  <c r="L336" i="22" s="1"/>
  <c r="L337" i="22" a="1"/>
  <c r="L337" i="22" s="1"/>
  <c r="L338" i="22" a="1"/>
  <c r="L338" i="22" s="1"/>
  <c r="L339" i="22" a="1"/>
  <c r="L339" i="22" s="1"/>
  <c r="L340" i="22" a="1"/>
  <c r="L340" i="22" s="1"/>
  <c r="L341" i="22" a="1"/>
  <c r="L341" i="22" s="1"/>
  <c r="L342" i="22" a="1"/>
  <c r="L342" i="22" s="1"/>
  <c r="L343" i="22" a="1"/>
  <c r="L343" i="22" s="1"/>
  <c r="L344" i="22" a="1"/>
  <c r="L344" i="22" s="1"/>
  <c r="L345" i="22" a="1"/>
  <c r="L345" i="22" s="1"/>
  <c r="L346" i="22" a="1"/>
  <c r="L346" i="22" s="1"/>
  <c r="L347" i="22" a="1"/>
  <c r="L347" i="22" s="1"/>
  <c r="L348" i="22" a="1"/>
  <c r="L348" i="22" s="1"/>
  <c r="L349" i="22" a="1"/>
  <c r="L349" i="22" s="1"/>
  <c r="L350" i="22" a="1"/>
  <c r="L350" i="22" s="1"/>
  <c r="L351" i="22" a="1"/>
  <c r="L351" i="22" s="1"/>
  <c r="L352" i="22" a="1"/>
  <c r="L352" i="22" s="1"/>
  <c r="L353" i="22" a="1"/>
  <c r="L353" i="22" s="1"/>
  <c r="L354" i="22" a="1"/>
  <c r="L354" i="22" s="1"/>
  <c r="L355" i="22" a="1"/>
  <c r="L355" i="22" s="1"/>
  <c r="L356" i="22" a="1"/>
  <c r="L356" i="22" s="1"/>
  <c r="L357" i="22" a="1"/>
  <c r="L357" i="22" s="1"/>
  <c r="L358" i="22" a="1"/>
  <c r="L358" i="22" s="1"/>
  <c r="L359" i="22" a="1"/>
  <c r="L359" i="22" s="1"/>
  <c r="L361" i="22" a="1"/>
  <c r="L361" i="22" s="1"/>
  <c r="L362" i="22" a="1"/>
  <c r="L362" i="22" s="1"/>
  <c r="L363" i="22" a="1"/>
  <c r="L363" i="22" s="1"/>
  <c r="L364" i="22" a="1"/>
  <c r="L364" i="22" s="1"/>
  <c r="L365" i="22" a="1"/>
  <c r="L365" i="22" s="1"/>
  <c r="L366" i="22" a="1"/>
  <c r="L366" i="22" s="1"/>
  <c r="L367" i="22" a="1"/>
  <c r="L367" i="22" s="1"/>
  <c r="L369" i="22" a="1"/>
  <c r="L369" i="22" s="1"/>
  <c r="L370" i="22" a="1"/>
  <c r="L370" i="22" s="1"/>
  <c r="Q293" i="22" a="1"/>
  <c r="Q293" i="22" s="1"/>
  <c r="Q292" i="22" a="1"/>
  <c r="Q292" i="22" s="1"/>
  <c r="R283" i="22"/>
  <c r="R284" i="22"/>
  <c r="R285" i="22"/>
  <c r="R286" i="22"/>
  <c r="R287" i="22"/>
  <c r="R288" i="22"/>
  <c r="R289" i="22"/>
  <c r="R290" i="22"/>
  <c r="R291" i="22"/>
  <c r="R293" i="22"/>
  <c r="R294" i="22"/>
  <c r="R295" i="22"/>
  <c r="R296" i="22"/>
  <c r="R298" i="22"/>
  <c r="R299" i="22"/>
  <c r="R300" i="22"/>
  <c r="R302" i="22"/>
  <c r="R303" i="22"/>
  <c r="R304" i="22"/>
  <c r="R305" i="22"/>
  <c r="R306" i="22"/>
  <c r="R307" i="22"/>
  <c r="R308" i="22"/>
  <c r="Q252" i="22" a="1"/>
  <c r="Q252" i="22" s="1"/>
  <c r="Q253" i="22" a="1"/>
  <c r="Q253" i="22" s="1"/>
  <c r="Q254" i="22" a="1"/>
  <c r="Q254" i="22" s="1"/>
  <c r="Q255" i="22" a="1"/>
  <c r="Q255" i="22" s="1"/>
  <c r="Q256" i="22" a="1"/>
  <c r="Q256" i="22" s="1"/>
  <c r="Q257" i="22" a="1"/>
  <c r="Q257" i="22" s="1"/>
  <c r="Q258" i="22" a="1"/>
  <c r="Q258" i="22" s="1"/>
  <c r="Q259" i="22" a="1"/>
  <c r="Q259" i="22" s="1"/>
  <c r="Q260" i="22" a="1"/>
  <c r="Q260" i="22" s="1"/>
  <c r="Q261" i="22" a="1"/>
  <c r="Q261" i="22" s="1"/>
  <c r="Q262" i="22" a="1"/>
  <c r="Q262" i="22" s="1"/>
  <c r="Q263" i="22" a="1"/>
  <c r="Q263" i="22" s="1"/>
  <c r="Q264" i="22" a="1"/>
  <c r="Q264" i="22" s="1"/>
  <c r="Q265" i="22" a="1"/>
  <c r="Q265" i="22" s="1"/>
  <c r="Q266" i="22" a="1"/>
  <c r="Q266" i="22" s="1"/>
  <c r="Q267" i="22" a="1"/>
  <c r="Q267" i="22" s="1"/>
  <c r="Q268" i="22" a="1"/>
  <c r="Q268" i="22" s="1"/>
  <c r="Q269" i="22" a="1"/>
  <c r="Q269" i="22" s="1"/>
  <c r="Q270" i="22" a="1"/>
  <c r="Q270" i="22" s="1"/>
  <c r="Q271" i="22" a="1"/>
  <c r="Q271" i="22" s="1"/>
  <c r="Q272" i="22" a="1"/>
  <c r="Q272" i="22" s="1"/>
  <c r="Q273" i="22" a="1"/>
  <c r="Q273" i="22" s="1"/>
  <c r="Q274" i="22" a="1"/>
  <c r="Q274" i="22" s="1"/>
  <c r="Q275" i="22" a="1"/>
  <c r="Q275" i="22" s="1"/>
  <c r="Q276" i="22" a="1"/>
  <c r="Q276" i="22" s="1"/>
  <c r="Q277" i="22" a="1"/>
  <c r="Q277" i="22" s="1"/>
  <c r="Q278" i="22" a="1"/>
  <c r="Q278" i="22" s="1"/>
  <c r="Q279" i="22" a="1"/>
  <c r="Q279" i="22" s="1"/>
  <c r="Q280" i="22" a="1"/>
  <c r="Q280" i="22" s="1"/>
  <c r="Q281" i="22" a="1"/>
  <c r="Q281" i="22" s="1"/>
  <c r="Q282" i="22" a="1"/>
  <c r="Q282" i="22" s="1"/>
  <c r="Q283" i="22" a="1"/>
  <c r="Q283" i="22" s="1"/>
  <c r="Q284" i="22" a="1"/>
  <c r="Q284" i="22" s="1"/>
  <c r="Q285" i="22" a="1"/>
  <c r="Q285" i="22" s="1"/>
  <c r="Q286" i="22" a="1"/>
  <c r="Q286" i="22" s="1"/>
  <c r="Q287" i="22" a="1"/>
  <c r="Q287" i="22" s="1"/>
  <c r="Q291" i="22" a="1"/>
  <c r="Q291" i="22" s="1"/>
  <c r="Q295" i="22" a="1"/>
  <c r="Q295" i="22" s="1"/>
  <c r="Q296" i="22" a="1"/>
  <c r="Q296" i="22" s="1"/>
  <c r="Q298" i="22" a="1"/>
  <c r="Q298" i="22" s="1"/>
  <c r="Q299" i="22" a="1"/>
  <c r="Q299" i="22" s="1"/>
  <c r="Q300" i="22" a="1"/>
  <c r="Q300" i="22" s="1"/>
  <c r="Q301" i="22" a="1"/>
  <c r="Q301" i="22" s="1"/>
  <c r="Q302" i="22" a="1"/>
  <c r="Q302" i="22" s="1"/>
  <c r="Q303" i="22" a="1"/>
  <c r="Q303" i="22" s="1"/>
  <c r="Q304" i="22" a="1"/>
  <c r="Q304" i="22" s="1"/>
  <c r="Q305" i="22" a="1"/>
  <c r="Q305" i="22" s="1"/>
  <c r="Q306" i="22" a="1"/>
  <c r="Q306" i="22" s="1"/>
  <c r="Q307" i="22" a="1"/>
  <c r="Q307" i="22" s="1"/>
  <c r="Q308" i="22" a="1"/>
  <c r="Q308" i="22" s="1"/>
  <c r="Q309" i="22" a="1"/>
  <c r="Q309" i="22" s="1"/>
  <c r="Q310" i="22" a="1"/>
  <c r="Q310" i="22" s="1"/>
  <c r="Q311" i="22" a="1"/>
  <c r="Q311" i="22" s="1"/>
  <c r="Q312" i="22" a="1"/>
  <c r="Q312" i="22" s="1"/>
  <c r="Q313" i="22" a="1"/>
  <c r="Q313" i="22" s="1"/>
  <c r="Q314" i="22" a="1"/>
  <c r="Q314" i="22" s="1"/>
  <c r="Q315" i="22" a="1"/>
  <c r="Q315" i="22" s="1"/>
  <c r="Q316" i="22" a="1"/>
  <c r="Q316" i="22" s="1"/>
  <c r="Q317" i="22" a="1"/>
  <c r="Q317" i="22" s="1"/>
  <c r="Q318" i="22" a="1"/>
  <c r="Q318" i="22" s="1"/>
  <c r="Q319" i="22" a="1"/>
  <c r="Q319" i="22" s="1"/>
  <c r="Q320" i="22" a="1"/>
  <c r="Q320" i="22" s="1"/>
  <c r="Q321" i="22" a="1"/>
  <c r="Q321" i="22" s="1"/>
  <c r="Q322" i="22" a="1"/>
  <c r="Q322" i="22" s="1"/>
  <c r="Q323" i="22" a="1"/>
  <c r="Q323" i="22" s="1"/>
  <c r="Q324" i="22" a="1"/>
  <c r="Q324" i="22" s="1"/>
  <c r="Q325" i="22" a="1"/>
  <c r="Q325" i="22" s="1"/>
  <c r="Q326" i="22" a="1"/>
  <c r="Q326" i="22" s="1"/>
  <c r="Q327" i="22" a="1"/>
  <c r="Q327" i="22" s="1"/>
  <c r="Q328" i="22" a="1"/>
  <c r="Q328" i="22" s="1"/>
  <c r="Q329" i="22" a="1"/>
  <c r="Q329" i="22" s="1"/>
  <c r="Q330" i="22" a="1"/>
  <c r="Q330" i="22" s="1"/>
  <c r="Q331" i="22" a="1"/>
  <c r="Q331" i="22" s="1"/>
  <c r="Q332" i="22" a="1"/>
  <c r="Q332" i="22" s="1"/>
  <c r="Q333" i="22" a="1"/>
  <c r="Q333" i="22" s="1"/>
  <c r="Q334" i="22" a="1"/>
  <c r="Q334" i="22" s="1"/>
  <c r="Q335" i="22" a="1"/>
  <c r="Q335" i="22" s="1"/>
  <c r="Q336" i="22" a="1"/>
  <c r="Q336" i="22" s="1"/>
  <c r="Q337" i="22" a="1"/>
  <c r="Q337" i="22" s="1"/>
  <c r="Q338" i="22" a="1"/>
  <c r="Q338" i="22" s="1"/>
  <c r="Q339" i="22" a="1"/>
  <c r="Q339" i="22" s="1"/>
  <c r="Q340" i="22" a="1"/>
  <c r="Q340" i="22" s="1"/>
  <c r="Q343" i="22" a="1"/>
  <c r="Q343" i="22" s="1"/>
  <c r="Q344" i="22" a="1"/>
  <c r="Q344" i="22" s="1"/>
  <c r="Q345" i="22" a="1"/>
  <c r="Q345" i="22" s="1"/>
  <c r="Q346" i="22" a="1"/>
  <c r="Q346" i="22" s="1"/>
  <c r="Q347" i="22" a="1"/>
  <c r="Q347" i="22" s="1"/>
  <c r="Q348" i="22" a="1"/>
  <c r="Q348" i="22" s="1"/>
  <c r="Q349" i="22" a="1"/>
  <c r="Q349" i="22" s="1"/>
  <c r="Q350" i="22" a="1"/>
  <c r="Q350" i="22" s="1"/>
  <c r="Q351" i="22" a="1"/>
  <c r="Q351" i="22" s="1"/>
  <c r="L283" i="22" a="1"/>
  <c r="L283" i="22" s="1"/>
  <c r="L249" i="22" a="1"/>
  <c r="L249" i="22" s="1"/>
  <c r="L228" i="22" a="1"/>
  <c r="L228" i="22" s="1"/>
  <c r="Q228" i="22" a="1"/>
  <c r="Q228" i="22" s="1"/>
  <c r="R228" i="22"/>
  <c r="L214" i="22" a="1"/>
  <c r="L214" i="22" s="1"/>
  <c r="Q214" i="22" a="1"/>
  <c r="Q214" i="22" s="1"/>
  <c r="L215" i="22" a="1"/>
  <c r="L215" i="22" s="1"/>
  <c r="Q215" i="22" a="1"/>
  <c r="Q215" i="22" s="1"/>
  <c r="R215" i="22"/>
  <c r="L216" i="22" a="1"/>
  <c r="L216" i="22" s="1"/>
  <c r="Q216" i="22" a="1"/>
  <c r="Q216" i="22" s="1"/>
  <c r="R216" i="22"/>
  <c r="L217" i="22" a="1"/>
  <c r="L217" i="22" s="1"/>
  <c r="Q217" i="22" a="1"/>
  <c r="Q217" i="22" s="1"/>
  <c r="R217" i="22"/>
  <c r="L218" i="22" a="1"/>
  <c r="L218" i="22" s="1"/>
  <c r="Q218" i="22" a="1"/>
  <c r="Q218" i="22" s="1"/>
  <c r="R218" i="22"/>
  <c r="L219" i="22" a="1"/>
  <c r="L219" i="22" s="1"/>
  <c r="Q219" i="22" a="1"/>
  <c r="Q219" i="22" s="1"/>
  <c r="R219" i="22"/>
  <c r="L220" i="22" a="1"/>
  <c r="L220" i="22" s="1"/>
  <c r="Q220" i="22" a="1"/>
  <c r="Q220" i="22" s="1"/>
  <c r="R220" i="22"/>
  <c r="L221" i="22" a="1"/>
  <c r="L221" i="22" s="1"/>
  <c r="Q221" i="22" a="1"/>
  <c r="Q221" i="22" s="1"/>
  <c r="R221" i="22"/>
  <c r="L222" i="22" a="1"/>
  <c r="L222" i="22" s="1"/>
  <c r="Q222" i="22" a="1"/>
  <c r="Q222" i="22" s="1"/>
  <c r="L223" i="22" a="1"/>
  <c r="L223" i="22" s="1"/>
  <c r="Q223" i="22" a="1"/>
  <c r="Q223" i="22" s="1"/>
  <c r="R223" i="22"/>
  <c r="L224" i="22" a="1"/>
  <c r="L224" i="22" s="1"/>
  <c r="Q224" i="22" a="1"/>
  <c r="Q224" i="22" s="1"/>
  <c r="R224" i="22"/>
  <c r="L225" i="22" a="1"/>
  <c r="L225" i="22" s="1"/>
  <c r="Q225" i="22" a="1"/>
  <c r="Q225" i="22" s="1"/>
  <c r="R225" i="22"/>
  <c r="L226" i="22" a="1"/>
  <c r="L226" i="22" s="1"/>
  <c r="Q226" i="22" a="1"/>
  <c r="Q226" i="22" s="1"/>
  <c r="R226" i="22"/>
  <c r="L227" i="22" a="1"/>
  <c r="L227" i="22" s="1"/>
  <c r="Q227" i="22" a="1"/>
  <c r="Q227" i="22" s="1"/>
  <c r="R227" i="22"/>
  <c r="Q213" i="22" a="1"/>
  <c r="Q213" i="22" s="1"/>
  <c r="L213" i="22" a="1"/>
  <c r="L213" i="22" s="1"/>
  <c r="R213" i="22" s="1"/>
  <c r="L212" i="22" a="1"/>
  <c r="L212" i="22" s="1"/>
  <c r="L211" i="22" a="1"/>
  <c r="L211" i="22" s="1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L167" i="22" a="1"/>
  <c r="L167" i="22" s="1"/>
  <c r="L168" i="22" a="1"/>
  <c r="L168" i="22" s="1"/>
  <c r="L169" i="22" a="1"/>
  <c r="L169" i="22" s="1"/>
  <c r="L170" i="22" a="1"/>
  <c r="L170" i="22" s="1"/>
  <c r="L171" i="22" a="1"/>
  <c r="L171" i="22" s="1"/>
  <c r="L173" i="22" a="1"/>
  <c r="L173" i="22" s="1"/>
  <c r="L174" i="22" a="1"/>
  <c r="L174" i="22" s="1"/>
  <c r="L175" i="22" a="1"/>
  <c r="L175" i="22" s="1"/>
  <c r="L176" i="22" a="1"/>
  <c r="L176" i="22" s="1"/>
  <c r="L177" i="22" a="1"/>
  <c r="L177" i="22" s="1"/>
  <c r="L178" i="22" a="1"/>
  <c r="L178" i="22" s="1"/>
  <c r="L179" i="22" a="1"/>
  <c r="L179" i="22" s="1"/>
  <c r="L180" i="22" a="1"/>
  <c r="L180" i="22" s="1"/>
  <c r="L181" i="22" a="1"/>
  <c r="L181" i="22" s="1"/>
  <c r="L182" i="22" a="1"/>
  <c r="L182" i="22" s="1"/>
  <c r="L183" i="22" a="1"/>
  <c r="L183" i="22" s="1"/>
  <c r="L184" i="22" a="1"/>
  <c r="L184" i="22" s="1"/>
  <c r="L185" i="22" a="1"/>
  <c r="L185" i="22" s="1"/>
  <c r="L186" i="22" a="1"/>
  <c r="L186" i="22" s="1"/>
  <c r="L187" i="22" a="1"/>
  <c r="L187" i="22" s="1"/>
  <c r="L188" i="22" a="1"/>
  <c r="L188" i="22" s="1"/>
  <c r="L189" i="22" a="1"/>
  <c r="L189" i="22" s="1"/>
  <c r="L190" i="22" a="1"/>
  <c r="L190" i="22" s="1"/>
  <c r="L191" i="22" a="1"/>
  <c r="L191" i="22" s="1"/>
  <c r="L192" i="22" a="1"/>
  <c r="L192" i="22" s="1"/>
  <c r="L193" i="22" a="1"/>
  <c r="L193" i="22" s="1"/>
  <c r="L194" i="22" a="1"/>
  <c r="L194" i="22" s="1"/>
  <c r="L195" i="22" a="1"/>
  <c r="L195" i="22" s="1"/>
  <c r="L196" i="22" a="1"/>
  <c r="L196" i="22" s="1"/>
  <c r="L197" i="22" a="1"/>
  <c r="L197" i="22" s="1"/>
  <c r="L198" i="22" a="1"/>
  <c r="L198" i="22" s="1"/>
  <c r="L199" i="22" a="1"/>
  <c r="L199" i="22" s="1"/>
  <c r="L200" i="22" a="1"/>
  <c r="L200" i="22" s="1"/>
  <c r="L201" i="22" a="1"/>
  <c r="L201" i="22" s="1"/>
  <c r="L202" i="22" a="1"/>
  <c r="L202" i="22" s="1"/>
  <c r="L203" i="22" a="1"/>
  <c r="L203" i="22" s="1"/>
  <c r="L204" i="22" a="1"/>
  <c r="L204" i="22" s="1"/>
  <c r="L205" i="22" a="1"/>
  <c r="L205" i="22" s="1"/>
  <c r="L206" i="22" a="1"/>
  <c r="L206" i="22" s="1"/>
  <c r="L207" i="22" a="1"/>
  <c r="L207" i="22" s="1"/>
  <c r="L208" i="22" a="1"/>
  <c r="L208" i="22" s="1"/>
  <c r="L209" i="22" a="1"/>
  <c r="L209" i="22" s="1"/>
  <c r="L210" i="22" a="1"/>
  <c r="L210" i="22" s="1"/>
  <c r="L229" i="22" a="1"/>
  <c r="L229" i="22" s="1"/>
  <c r="L230" i="22" a="1"/>
  <c r="L230" i="22" s="1"/>
  <c r="L231" i="22" a="1"/>
  <c r="L231" i="22" s="1"/>
  <c r="L232" i="22" a="1"/>
  <c r="L232" i="22" s="1"/>
  <c r="L233" i="22" a="1"/>
  <c r="L233" i="22" s="1"/>
  <c r="L234" i="22" a="1"/>
  <c r="L234" i="22" s="1"/>
  <c r="L235" i="22" a="1"/>
  <c r="L235" i="22" s="1"/>
  <c r="L236" i="22" a="1"/>
  <c r="L236" i="22" s="1"/>
  <c r="L237" i="22" a="1"/>
  <c r="L237" i="22" s="1"/>
  <c r="L238" i="22" a="1"/>
  <c r="L238" i="22" s="1"/>
  <c r="L239" i="22" a="1"/>
  <c r="L239" i="22" s="1"/>
  <c r="L240" i="22" a="1"/>
  <c r="L240" i="22" s="1"/>
  <c r="L241" i="22" a="1"/>
  <c r="L241" i="22" s="1"/>
  <c r="L242" i="22" a="1"/>
  <c r="L242" i="22" s="1"/>
  <c r="L243" i="22" a="1"/>
  <c r="L243" i="22" s="1"/>
  <c r="L244" i="22" a="1"/>
  <c r="L244" i="22" s="1"/>
  <c r="L245" i="22" a="1"/>
  <c r="L245" i="22" s="1"/>
  <c r="L246" i="22" a="1"/>
  <c r="L246" i="22" s="1"/>
  <c r="L247" i="22" a="1"/>
  <c r="L247" i="22" s="1"/>
  <c r="L248" i="22" a="1"/>
  <c r="L248" i="22" s="1"/>
  <c r="L250" i="22" a="1"/>
  <c r="L250" i="22" s="1"/>
  <c r="L251" i="22" a="1"/>
  <c r="L251" i="22" s="1"/>
  <c r="L252" i="22" a="1"/>
  <c r="L252" i="22" s="1"/>
  <c r="L253" i="22" a="1"/>
  <c r="L253" i="22" s="1"/>
  <c r="L254" i="22" a="1"/>
  <c r="L254" i="22" s="1"/>
  <c r="L255" i="22" a="1"/>
  <c r="L255" i="22" s="1"/>
  <c r="L256" i="22" a="1"/>
  <c r="L256" i="22" s="1"/>
  <c r="L257" i="22" a="1"/>
  <c r="L257" i="22" s="1"/>
  <c r="L258" i="22" a="1"/>
  <c r="L258" i="22" s="1"/>
  <c r="L259" i="22" a="1"/>
  <c r="L259" i="22" s="1"/>
  <c r="L260" i="22" a="1"/>
  <c r="L260" i="22" s="1"/>
  <c r="L261" i="22" a="1"/>
  <c r="L261" i="22" s="1"/>
  <c r="L262" i="22" a="1"/>
  <c r="L262" i="22" s="1"/>
  <c r="L263" i="22" a="1"/>
  <c r="L263" i="22" s="1"/>
  <c r="L264" i="22" a="1"/>
  <c r="L264" i="22" s="1"/>
  <c r="L265" i="22" a="1"/>
  <c r="L265" i="22" s="1"/>
  <c r="L266" i="22" a="1"/>
  <c r="L266" i="22" s="1"/>
  <c r="L267" i="22" a="1"/>
  <c r="L267" i="22" s="1"/>
  <c r="L268" i="22" a="1"/>
  <c r="L268" i="22" s="1"/>
  <c r="L269" i="22" a="1"/>
  <c r="L269" i="22" s="1"/>
  <c r="L270" i="22" a="1"/>
  <c r="L270" i="22" s="1"/>
  <c r="L271" i="22" a="1"/>
  <c r="L271" i="22" s="1"/>
  <c r="L272" i="22" a="1"/>
  <c r="L272" i="22" s="1"/>
  <c r="L273" i="22" a="1"/>
  <c r="L273" i="22" s="1"/>
  <c r="L274" i="22" a="1"/>
  <c r="L274" i="22" s="1"/>
  <c r="L275" i="22" a="1"/>
  <c r="L275" i="22" s="1"/>
  <c r="L276" i="22" a="1"/>
  <c r="L276" i="22" s="1"/>
  <c r="L277" i="22" a="1"/>
  <c r="L277" i="22" s="1"/>
  <c r="L278" i="22" a="1"/>
  <c r="L278" i="22" s="1"/>
  <c r="L279" i="22" a="1"/>
  <c r="L279" i="22" s="1"/>
  <c r="L280" i="22" a="1"/>
  <c r="L280" i="22" s="1"/>
  <c r="L281" i="22" a="1"/>
  <c r="L281" i="22" s="1"/>
  <c r="L282" i="22" a="1"/>
  <c r="L282" i="22" s="1"/>
  <c r="L284" i="22" a="1"/>
  <c r="L284" i="22" s="1"/>
  <c r="L285" i="22" a="1"/>
  <c r="L285" i="22" s="1"/>
  <c r="L286" i="22" a="1"/>
  <c r="L286" i="22" s="1"/>
  <c r="L287" i="22" a="1"/>
  <c r="L287" i="22" s="1"/>
  <c r="L288" i="22" a="1"/>
  <c r="L288" i="22" s="1"/>
  <c r="L289" i="22" a="1"/>
  <c r="L289" i="22" s="1"/>
  <c r="L290" i="22" a="1"/>
  <c r="L290" i="22" s="1"/>
  <c r="L291" i="22" a="1"/>
  <c r="L291" i="22" s="1"/>
  <c r="L292" i="22" a="1"/>
  <c r="L292" i="22" s="1"/>
  <c r="L293" i="22" a="1"/>
  <c r="L293" i="22" s="1"/>
  <c r="L294" i="22" a="1"/>
  <c r="L294" i="22" s="1"/>
  <c r="L295" i="22" a="1"/>
  <c r="L295" i="22" s="1"/>
  <c r="L296" i="22" a="1"/>
  <c r="L296" i="22" s="1"/>
  <c r="L298" i="22" a="1"/>
  <c r="L298" i="22" s="1"/>
  <c r="L299" i="22" a="1"/>
  <c r="L299" i="22" s="1"/>
  <c r="L300" i="22" a="1"/>
  <c r="L300" i="22" s="1"/>
  <c r="L301" i="22" a="1"/>
  <c r="L301" i="22" s="1"/>
  <c r="L302" i="22" a="1"/>
  <c r="L302" i="22" s="1"/>
  <c r="L303" i="22" a="1"/>
  <c r="L303" i="22" s="1"/>
  <c r="L304" i="22" a="1"/>
  <c r="L304" i="22" s="1"/>
  <c r="L305" i="22" a="1"/>
  <c r="L305" i="22" s="1"/>
  <c r="L306" i="22" a="1"/>
  <c r="L306" i="22" s="1"/>
  <c r="L307" i="22" a="1"/>
  <c r="L307" i="22" s="1"/>
  <c r="L308" i="22" a="1"/>
  <c r="L308" i="22" s="1"/>
  <c r="L309" i="22" a="1"/>
  <c r="L309" i="22" s="1"/>
  <c r="L310" i="22" a="1"/>
  <c r="L310" i="22" s="1"/>
  <c r="L311" i="22" a="1"/>
  <c r="L311" i="22" s="1"/>
  <c r="L312" i="22" a="1"/>
  <c r="L312" i="22" s="1"/>
  <c r="L313" i="22" a="1"/>
  <c r="L313" i="22" s="1"/>
  <c r="L314" i="22" a="1"/>
  <c r="L314" i="22" s="1"/>
  <c r="L315" i="22" a="1"/>
  <c r="L315" i="22" s="1"/>
  <c r="L316" i="22" a="1"/>
  <c r="L316" i="22" s="1"/>
  <c r="R170" i="22"/>
  <c r="R171" i="22"/>
  <c r="R173" i="22"/>
  <c r="R174" i="22"/>
  <c r="R175" i="22"/>
  <c r="R176" i="22"/>
  <c r="R177" i="22"/>
  <c r="R178" i="22"/>
  <c r="R179" i="22"/>
  <c r="R180" i="22"/>
  <c r="R181" i="22"/>
  <c r="R182" i="22"/>
  <c r="R183" i="22"/>
  <c r="R184" i="22"/>
  <c r="R185" i="22"/>
  <c r="R186" i="22"/>
  <c r="R187" i="22"/>
  <c r="R188" i="22"/>
  <c r="R189" i="22"/>
  <c r="R190" i="22"/>
  <c r="R192" i="22"/>
  <c r="R193" i="22"/>
  <c r="R194" i="22"/>
  <c r="R195" i="22"/>
  <c r="R196" i="22"/>
  <c r="R197" i="22"/>
  <c r="R198" i="22"/>
  <c r="R199" i="22"/>
  <c r="R200" i="22"/>
  <c r="R201" i="22"/>
  <c r="R202" i="22"/>
  <c r="R203" i="22"/>
  <c r="R204" i="22"/>
  <c r="R206" i="22"/>
  <c r="R207" i="22"/>
  <c r="R208" i="22"/>
  <c r="R209" i="22"/>
  <c r="R210" i="22"/>
  <c r="R211" i="22"/>
  <c r="R212" i="22"/>
  <c r="R229" i="22"/>
  <c r="R230" i="22"/>
  <c r="R231" i="22"/>
  <c r="R233" i="22"/>
  <c r="R234" i="22"/>
  <c r="R235" i="22"/>
  <c r="R236" i="22"/>
  <c r="R237" i="22"/>
  <c r="R238" i="22"/>
  <c r="R239" i="22"/>
  <c r="R240" i="22"/>
  <c r="R242" i="22"/>
  <c r="R243" i="22"/>
  <c r="R244" i="22"/>
  <c r="R245" i="22"/>
  <c r="R246" i="22"/>
  <c r="R247" i="22"/>
  <c r="R248" i="22"/>
  <c r="R251" i="22"/>
  <c r="R253" i="22"/>
  <c r="R254" i="22"/>
  <c r="R255" i="22"/>
  <c r="R256" i="22"/>
  <c r="R257" i="22"/>
  <c r="R258" i="22"/>
  <c r="R259" i="22"/>
  <c r="R260" i="22"/>
  <c r="R261" i="22"/>
  <c r="R262" i="22"/>
  <c r="R263" i="22"/>
  <c r="R265" i="22"/>
  <c r="R266" i="22"/>
  <c r="R267" i="22"/>
  <c r="R268" i="22"/>
  <c r="R269" i="22"/>
  <c r="R270" i="22"/>
  <c r="R271" i="22"/>
  <c r="R272" i="22"/>
  <c r="R273" i="22"/>
  <c r="R275" i="22"/>
  <c r="R276" i="22"/>
  <c r="R277" i="22"/>
  <c r="R278" i="22"/>
  <c r="R279" i="22"/>
  <c r="R280" i="22"/>
  <c r="R281" i="22"/>
  <c r="R152" i="22"/>
  <c r="R153" i="22"/>
  <c r="R154" i="22"/>
  <c r="R155" i="22"/>
  <c r="R156" i="22"/>
  <c r="R157" i="22"/>
  <c r="R158" i="22"/>
  <c r="R159" i="22"/>
  <c r="R160" i="22"/>
  <c r="R161" i="22"/>
  <c r="R163" i="22"/>
  <c r="R164" i="22"/>
  <c r="R165" i="22"/>
  <c r="R166" i="22"/>
  <c r="R167" i="22"/>
  <c r="R168" i="22"/>
  <c r="Q161" i="22" a="1"/>
  <c r="Q161" i="22" s="1"/>
  <c r="R148" i="22"/>
  <c r="R149" i="22"/>
  <c r="R150" i="22"/>
  <c r="R128" i="22"/>
  <c r="R129" i="22"/>
  <c r="R130" i="22"/>
  <c r="R131" i="22"/>
  <c r="R132" i="22"/>
  <c r="R133" i="22"/>
  <c r="R134" i="22"/>
  <c r="R135" i="22"/>
  <c r="R136" i="22"/>
  <c r="R137" i="22"/>
  <c r="R138" i="22"/>
  <c r="R140" i="22"/>
  <c r="R141" i="22"/>
  <c r="R142" i="22"/>
  <c r="R143" i="22"/>
  <c r="R144" i="22"/>
  <c r="R145" i="22"/>
  <c r="R146" i="22"/>
  <c r="R147" i="22"/>
  <c r="Q29" i="22" a="1"/>
  <c r="Q29" i="22" s="1"/>
  <c r="Q30" i="22" a="1"/>
  <c r="Q30" i="22" s="1"/>
  <c r="Q31" i="22" a="1"/>
  <c r="Q31" i="22" s="1"/>
  <c r="Q32" i="22" a="1"/>
  <c r="Q32" i="22" s="1"/>
  <c r="Q33" i="22" a="1"/>
  <c r="Q33" i="22" s="1"/>
  <c r="Q34" i="22" a="1"/>
  <c r="Q34" i="22" s="1"/>
  <c r="Q35" i="22" a="1"/>
  <c r="Q35" i="22" s="1"/>
  <c r="Q36" i="22" a="1"/>
  <c r="Q36" i="22" s="1"/>
  <c r="Q37" i="22" a="1"/>
  <c r="Q37" i="22" s="1"/>
  <c r="Q38" i="22" a="1"/>
  <c r="Q38" i="22" s="1"/>
  <c r="Q39" i="22" a="1"/>
  <c r="Q39" i="22" s="1"/>
  <c r="Q40" i="22" a="1"/>
  <c r="Q40" i="22" s="1"/>
  <c r="Q41" i="22" a="1"/>
  <c r="Q41" i="22" s="1"/>
  <c r="Q42" i="22" a="1"/>
  <c r="Q42" i="22" s="1"/>
  <c r="Q43" i="22" a="1"/>
  <c r="Q43" i="22" s="1"/>
  <c r="Q44" i="22" a="1"/>
  <c r="Q44" i="22" s="1"/>
  <c r="Q45" i="22" a="1"/>
  <c r="Q45" i="22" s="1"/>
  <c r="Q46" i="22" a="1"/>
  <c r="Q46" i="22" s="1"/>
  <c r="Q47" i="22" a="1"/>
  <c r="Q47" i="22" s="1"/>
  <c r="Q48" i="22" a="1"/>
  <c r="Q48" i="22" s="1"/>
  <c r="Q49" i="22" a="1"/>
  <c r="Q49" i="22" s="1"/>
  <c r="Q50" i="22" a="1"/>
  <c r="Q50" i="22" s="1"/>
  <c r="Q51" i="22" a="1"/>
  <c r="Q51" i="22" s="1"/>
  <c r="Q52" i="22" a="1"/>
  <c r="Q52" i="22" s="1"/>
  <c r="Q53" i="22" a="1"/>
  <c r="Q53" i="22" s="1"/>
  <c r="Q54" i="22" a="1"/>
  <c r="Q54" i="22" s="1"/>
  <c r="Q55" i="22" a="1"/>
  <c r="Q55" i="22" s="1"/>
  <c r="Q56" i="22" a="1"/>
  <c r="Q56" i="22" s="1"/>
  <c r="Q57" i="22" a="1"/>
  <c r="Q57" i="22" s="1"/>
  <c r="Q58" i="22" a="1"/>
  <c r="Q58" i="22" s="1"/>
  <c r="Q59" i="22" a="1"/>
  <c r="Q59" i="22" s="1"/>
  <c r="Q60" i="22" a="1"/>
  <c r="Q60" i="22" s="1"/>
  <c r="Q61" i="22" a="1"/>
  <c r="Q61" i="22" s="1"/>
  <c r="Q62" i="22" a="1"/>
  <c r="Q62" i="22" s="1"/>
  <c r="Q63" i="22" a="1"/>
  <c r="Q63" i="22" s="1"/>
  <c r="Q64" i="22" a="1"/>
  <c r="Q64" i="22" s="1"/>
  <c r="Q65" i="22" a="1"/>
  <c r="Q65" i="22" s="1"/>
  <c r="Q66" i="22" a="1"/>
  <c r="Q66" i="22" s="1"/>
  <c r="Q67" i="22" a="1"/>
  <c r="Q67" i="22" s="1"/>
  <c r="Q68" i="22" a="1"/>
  <c r="Q68" i="22" s="1"/>
  <c r="Q69" i="22" a="1"/>
  <c r="Q69" i="22" s="1"/>
  <c r="Q70" i="22" a="1"/>
  <c r="Q70" i="22" s="1"/>
  <c r="Q71" i="22" a="1"/>
  <c r="Q71" i="22" s="1"/>
  <c r="Q72" i="22" a="1"/>
  <c r="Q72" i="22" s="1"/>
  <c r="Q73" i="22" a="1"/>
  <c r="Q73" i="22" s="1"/>
  <c r="Q74" i="22" a="1"/>
  <c r="Q74" i="22" s="1"/>
  <c r="Q75" i="22" a="1"/>
  <c r="Q75" i="22" s="1"/>
  <c r="Q76" i="22" a="1"/>
  <c r="Q76" i="22" s="1"/>
  <c r="Q77" i="22" a="1"/>
  <c r="Q77" i="22" s="1"/>
  <c r="Q78" i="22" a="1"/>
  <c r="Q78" i="22" s="1"/>
  <c r="Q79" i="22" a="1"/>
  <c r="Q79" i="22" s="1"/>
  <c r="Q80" i="22" a="1"/>
  <c r="Q80" i="22" s="1"/>
  <c r="Q81" i="22" a="1"/>
  <c r="Q81" i="22" s="1"/>
  <c r="Q82" i="22" a="1"/>
  <c r="Q82" i="22" s="1"/>
  <c r="Q83" i="22" a="1"/>
  <c r="Q83" i="22" s="1"/>
  <c r="Q84" i="22" a="1"/>
  <c r="Q84" i="22" s="1"/>
  <c r="Q85" i="22" a="1"/>
  <c r="Q85" i="22" s="1"/>
  <c r="Q86" i="22" a="1"/>
  <c r="Q86" i="22" s="1"/>
  <c r="Q87" i="22" a="1"/>
  <c r="Q87" i="22" s="1"/>
  <c r="Q88" i="22" a="1"/>
  <c r="Q88" i="22" s="1"/>
  <c r="Q89" i="22" a="1"/>
  <c r="Q89" i="22" s="1"/>
  <c r="Q90" i="22" a="1"/>
  <c r="Q90" i="22" s="1"/>
  <c r="Q91" i="22" a="1"/>
  <c r="Q91" i="22" s="1"/>
  <c r="Q92" i="22" a="1"/>
  <c r="Q92" i="22" s="1"/>
  <c r="Q93" i="22" a="1"/>
  <c r="Q93" i="22" s="1"/>
  <c r="Q94" i="22" a="1"/>
  <c r="Q94" i="22" s="1"/>
  <c r="Q95" i="22" a="1"/>
  <c r="Q95" i="22" s="1"/>
  <c r="Q96" i="22" a="1"/>
  <c r="Q96" i="22" s="1"/>
  <c r="Q97" i="22" a="1"/>
  <c r="Q97" i="22" s="1"/>
  <c r="Q98" i="22" a="1"/>
  <c r="Q98" i="22" s="1"/>
  <c r="Q99" i="22" a="1"/>
  <c r="Q99" i="22" s="1"/>
  <c r="Q100" i="22" a="1"/>
  <c r="Q100" i="22" s="1"/>
  <c r="Q101" i="22" a="1"/>
  <c r="Q101" i="22" s="1"/>
  <c r="Q102" i="22" a="1"/>
  <c r="Q102" i="22" s="1"/>
  <c r="Q103" i="22" a="1"/>
  <c r="Q103" i="22" s="1"/>
  <c r="Q104" i="22" a="1"/>
  <c r="Q104" i="22" s="1"/>
  <c r="Q105" i="22" a="1"/>
  <c r="Q105" i="22" s="1"/>
  <c r="Q106" i="22" a="1"/>
  <c r="Q106" i="22" s="1"/>
  <c r="Q107" i="22" a="1"/>
  <c r="Q107" i="22" s="1"/>
  <c r="Q108" i="22" a="1"/>
  <c r="Q108" i="22" s="1"/>
  <c r="Q109" i="22" a="1"/>
  <c r="Q109" i="22" s="1"/>
  <c r="Q110" i="22" a="1"/>
  <c r="Q110" i="22" s="1"/>
  <c r="Q111" i="22" a="1"/>
  <c r="Q111" i="22" s="1"/>
  <c r="Q112" i="22" a="1"/>
  <c r="Q112" i="22" s="1"/>
  <c r="Q113" i="22" a="1"/>
  <c r="Q113" i="22" s="1"/>
  <c r="Q114" i="22" a="1"/>
  <c r="Q114" i="22" s="1"/>
  <c r="Q115" i="22" a="1"/>
  <c r="Q115" i="22" s="1"/>
  <c r="Q116" i="22" a="1"/>
  <c r="Q116" i="22" s="1"/>
  <c r="Q117" i="22" a="1"/>
  <c r="Q117" i="22" s="1"/>
  <c r="Q118" i="22" a="1"/>
  <c r="Q118" i="22" s="1"/>
  <c r="Q119" i="22" a="1"/>
  <c r="Q119" i="22" s="1"/>
  <c r="Q120" i="22" a="1"/>
  <c r="Q120" i="22" s="1"/>
  <c r="Q121" i="22" a="1"/>
  <c r="Q121" i="22" s="1"/>
  <c r="Q122" i="22" a="1"/>
  <c r="Q122" i="22" s="1"/>
  <c r="Q123" i="22" a="1"/>
  <c r="Q123" i="22" s="1"/>
  <c r="Q124" i="22" a="1"/>
  <c r="Q124" i="22" s="1"/>
  <c r="Q125" i="22" a="1"/>
  <c r="Q125" i="22" s="1"/>
  <c r="Q126" i="22" a="1"/>
  <c r="Q126" i="22" s="1"/>
  <c r="Q127" i="22" a="1"/>
  <c r="Q127" i="22" s="1"/>
  <c r="Q128" i="22" a="1"/>
  <c r="Q128" i="22" s="1"/>
  <c r="Q129" i="22" a="1"/>
  <c r="Q129" i="22" s="1"/>
  <c r="Q130" i="22" a="1"/>
  <c r="Q130" i="22" s="1"/>
  <c r="Q131" i="22" a="1"/>
  <c r="Q131" i="22" s="1"/>
  <c r="Q132" i="22" a="1"/>
  <c r="Q132" i="22" s="1"/>
  <c r="Q133" i="22" a="1"/>
  <c r="Q133" i="22" s="1"/>
  <c r="Q134" i="22" a="1"/>
  <c r="Q134" i="22" s="1"/>
  <c r="Q135" i="22" a="1"/>
  <c r="Q135" i="22" s="1"/>
  <c r="Q136" i="22" a="1"/>
  <c r="Q136" i="22" s="1"/>
  <c r="Q137" i="22" a="1"/>
  <c r="Q137" i="22" s="1"/>
  <c r="Q138" i="22" a="1"/>
  <c r="Q138" i="22" s="1"/>
  <c r="Q139" i="22" a="1"/>
  <c r="Q139" i="22" s="1"/>
  <c r="Q140" i="22" a="1"/>
  <c r="Q140" i="22" s="1"/>
  <c r="Q141" i="22" a="1"/>
  <c r="Q141" i="22" s="1"/>
  <c r="Q142" i="22" a="1"/>
  <c r="Q142" i="22" s="1"/>
  <c r="Q143" i="22" a="1"/>
  <c r="Q143" i="22" s="1"/>
  <c r="Q144" i="22" a="1"/>
  <c r="Q144" i="22" s="1"/>
  <c r="Q145" i="22" a="1"/>
  <c r="Q145" i="22" s="1"/>
  <c r="Q146" i="22" a="1"/>
  <c r="Q146" i="22" s="1"/>
  <c r="Q147" i="22" a="1"/>
  <c r="Q147" i="22" s="1"/>
  <c r="Q148" i="22" a="1"/>
  <c r="Q148" i="22" s="1"/>
  <c r="Q149" i="22" a="1"/>
  <c r="Q149" i="22" s="1"/>
  <c r="Q150" i="22" a="1"/>
  <c r="Q150" i="22" s="1"/>
  <c r="Q151" i="22" a="1"/>
  <c r="Q151" i="22" s="1"/>
  <c r="Q152" i="22" a="1"/>
  <c r="Q152" i="22" s="1"/>
  <c r="Q153" i="22" a="1"/>
  <c r="Q153" i="22" s="1"/>
  <c r="Q154" i="22" a="1"/>
  <c r="Q154" i="22" s="1"/>
  <c r="Q155" i="22" a="1"/>
  <c r="Q155" i="22" s="1"/>
  <c r="Q156" i="22" a="1"/>
  <c r="Q156" i="22" s="1"/>
  <c r="Q157" i="22" a="1"/>
  <c r="Q157" i="22" s="1"/>
  <c r="Q158" i="22" a="1"/>
  <c r="Q158" i="22" s="1"/>
  <c r="Q159" i="22" a="1"/>
  <c r="Q159" i="22" s="1"/>
  <c r="Q160" i="22" a="1"/>
  <c r="Q160" i="22" s="1"/>
  <c r="Q163" i="22" a="1"/>
  <c r="Q163" i="22" s="1"/>
  <c r="Q164" i="22" a="1"/>
  <c r="Q164" i="22" s="1"/>
  <c r="Q165" i="22" a="1"/>
  <c r="Q165" i="22" s="1"/>
  <c r="Q166" i="22" a="1"/>
  <c r="Q166" i="22" s="1"/>
  <c r="Q167" i="22" a="1"/>
  <c r="Q167" i="22" s="1"/>
  <c r="Q168" i="22" a="1"/>
  <c r="Q168" i="22" s="1"/>
  <c r="Q169" i="22" a="1"/>
  <c r="Q169" i="22" s="1"/>
  <c r="Q170" i="22" a="1"/>
  <c r="Q170" i="22" s="1"/>
  <c r="Q171" i="22" a="1"/>
  <c r="Q171" i="22" s="1"/>
  <c r="Q173" i="22" a="1"/>
  <c r="Q173" i="22" s="1"/>
  <c r="Q174" i="22" a="1"/>
  <c r="Q174" i="22" s="1"/>
  <c r="Q175" i="22" a="1"/>
  <c r="Q175" i="22" s="1"/>
  <c r="Q176" i="22" a="1"/>
  <c r="Q176" i="22" s="1"/>
  <c r="Q177" i="22" a="1"/>
  <c r="Q177" i="22" s="1"/>
  <c r="Q178" i="22" a="1"/>
  <c r="Q178" i="22" s="1"/>
  <c r="Q179" i="22" a="1"/>
  <c r="Q179" i="22" s="1"/>
  <c r="Q180" i="22" a="1"/>
  <c r="Q180" i="22" s="1"/>
  <c r="Q181" i="22" a="1"/>
  <c r="Q181" i="22" s="1"/>
  <c r="Q182" i="22" a="1"/>
  <c r="Q182" i="22" s="1"/>
  <c r="Q183" i="22" a="1"/>
  <c r="Q183" i="22" s="1"/>
  <c r="Q184" i="22" a="1"/>
  <c r="Q184" i="22" s="1"/>
  <c r="Q185" i="22" a="1"/>
  <c r="Q185" i="22" s="1"/>
  <c r="Q186" i="22" a="1"/>
  <c r="Q186" i="22" s="1"/>
  <c r="Q187" i="22" a="1"/>
  <c r="Q187" i="22" s="1"/>
  <c r="Q188" i="22" a="1"/>
  <c r="Q188" i="22" s="1"/>
  <c r="Q189" i="22" a="1"/>
  <c r="Q189" i="22" s="1"/>
  <c r="Q190" i="22" a="1"/>
  <c r="Q190" i="22" s="1"/>
  <c r="Q191" i="22" a="1"/>
  <c r="Q191" i="22" s="1"/>
  <c r="Q192" i="22" a="1"/>
  <c r="Q192" i="22" s="1"/>
  <c r="Q193" i="22" a="1"/>
  <c r="Q193" i="22" s="1"/>
  <c r="Q194" i="22" a="1"/>
  <c r="Q194" i="22" s="1"/>
  <c r="Q195" i="22" a="1"/>
  <c r="Q195" i="22" s="1"/>
  <c r="Q196" i="22" a="1"/>
  <c r="Q196" i="22" s="1"/>
  <c r="Q197" i="22" a="1"/>
  <c r="Q197" i="22" s="1"/>
  <c r="Q198" i="22" a="1"/>
  <c r="Q198" i="22" s="1"/>
  <c r="Q199" i="22" a="1"/>
  <c r="Q199" i="22" s="1"/>
  <c r="Q200" i="22" a="1"/>
  <c r="Q200" i="22" s="1"/>
  <c r="Q201" i="22" a="1"/>
  <c r="Q201" i="22" s="1"/>
  <c r="Q202" i="22" a="1"/>
  <c r="Q202" i="22" s="1"/>
  <c r="Q203" i="22" a="1"/>
  <c r="Q203" i="22" s="1"/>
  <c r="Q204" i="22" a="1"/>
  <c r="Q204" i="22" s="1"/>
  <c r="Q205" i="22" a="1"/>
  <c r="Q205" i="22" s="1"/>
  <c r="Q206" i="22" a="1"/>
  <c r="Q206" i="22" s="1"/>
  <c r="Q207" i="22" a="1"/>
  <c r="Q207" i="22" s="1"/>
  <c r="Q208" i="22" a="1"/>
  <c r="Q208" i="22" s="1"/>
  <c r="Q209" i="22" a="1"/>
  <c r="Q209" i="22" s="1"/>
  <c r="Q210" i="22" a="1"/>
  <c r="Q210" i="22" s="1"/>
  <c r="Q211" i="22" a="1"/>
  <c r="Q211" i="22" s="1"/>
  <c r="Q212" i="22" a="1"/>
  <c r="Q212" i="22" s="1"/>
  <c r="Q229" i="22" a="1"/>
  <c r="Q229" i="22" s="1"/>
  <c r="Q230" i="22" a="1"/>
  <c r="Q230" i="22" s="1"/>
  <c r="Q231" i="22" a="1"/>
  <c r="Q231" i="22" s="1"/>
  <c r="Q232" i="22" a="1"/>
  <c r="Q232" i="22" s="1"/>
  <c r="Q233" i="22" a="1"/>
  <c r="Q233" i="22" s="1"/>
  <c r="Q234" i="22" a="1"/>
  <c r="Q234" i="22" s="1"/>
  <c r="Q235" i="22" a="1"/>
  <c r="Q235" i="22" s="1"/>
  <c r="Q236" i="22" a="1"/>
  <c r="Q236" i="22" s="1"/>
  <c r="Q237" i="22" a="1"/>
  <c r="Q237" i="22" s="1"/>
  <c r="Q238" i="22" a="1"/>
  <c r="Q238" i="22" s="1"/>
  <c r="Q239" i="22" a="1"/>
  <c r="Q239" i="22" s="1"/>
  <c r="Q240" i="22" a="1"/>
  <c r="Q240" i="22" s="1"/>
  <c r="Q241" i="22" a="1"/>
  <c r="Q241" i="22" s="1"/>
  <c r="Q242" i="22" a="1"/>
  <c r="Q242" i="22" s="1"/>
  <c r="Q243" i="22" a="1"/>
  <c r="Q243" i="22" s="1"/>
  <c r="Q244" i="22" a="1"/>
  <c r="Q244" i="22" s="1"/>
  <c r="Q245" i="22" a="1"/>
  <c r="Q245" i="22" s="1"/>
  <c r="Q246" i="22" a="1"/>
  <c r="Q246" i="22" s="1"/>
  <c r="Q247" i="22" a="1"/>
  <c r="Q247" i="22" s="1"/>
  <c r="Q248" i="22" a="1"/>
  <c r="Q248" i="22" s="1"/>
  <c r="Q250" i="22" a="1"/>
  <c r="Q250" i="22" s="1"/>
  <c r="Q251" i="22" a="1"/>
  <c r="Q251" i="22" s="1"/>
  <c r="Q9" i="22" a="1"/>
  <c r="Q9" i="22" s="1"/>
  <c r="Q10" i="22" a="1"/>
  <c r="Q10" i="22" s="1"/>
  <c r="Q11" i="22" a="1"/>
  <c r="Q11" i="22" s="1"/>
  <c r="E25" i="23" s="1"/>
  <c r="Q12" i="22" a="1"/>
  <c r="Q12" i="22" s="1"/>
  <c r="Q13" i="22" a="1"/>
  <c r="Q13" i="22" s="1"/>
  <c r="Q14" i="22" a="1"/>
  <c r="Q14" i="22" s="1"/>
  <c r="Q15" i="22" a="1"/>
  <c r="Q15" i="22" s="1"/>
  <c r="Q16" i="22" a="1"/>
  <c r="Q16" i="22" s="1"/>
  <c r="Q17" i="22" a="1"/>
  <c r="Q17" i="22" s="1"/>
  <c r="Q18" i="22" a="1"/>
  <c r="Q18" i="22" s="1"/>
  <c r="Q19" i="22" a="1"/>
  <c r="Q19" i="22" s="1"/>
  <c r="Q20" i="22" a="1"/>
  <c r="Q20" i="22" s="1"/>
  <c r="Q21" i="22" a="1"/>
  <c r="Q21" i="22" s="1"/>
  <c r="Q22" i="22" a="1"/>
  <c r="Q22" i="22" s="1"/>
  <c r="Q23" i="22" a="1"/>
  <c r="Q23" i="22" s="1"/>
  <c r="Q24" i="22" a="1"/>
  <c r="Q24" i="22" s="1"/>
  <c r="Q25" i="22" a="1"/>
  <c r="Q25" i="22" s="1"/>
  <c r="Q26" i="22" a="1"/>
  <c r="Q26" i="22" s="1"/>
  <c r="Q27" i="22" a="1"/>
  <c r="Q27" i="22" s="1"/>
  <c r="Q28" i="22" a="1"/>
  <c r="Q28" i="22" s="1"/>
  <c r="Q5" i="22" a="1"/>
  <c r="Q5" i="22" s="1"/>
  <c r="Q6" i="22" a="1"/>
  <c r="Q6" i="22" s="1"/>
  <c r="Q7" i="22" a="1"/>
  <c r="Q7" i="22" s="1"/>
  <c r="Q8" i="22" a="1"/>
  <c r="Q8" i="22" s="1"/>
  <c r="Q3" i="22" a="1"/>
  <c r="Q3" i="22" s="1"/>
  <c r="L12" i="22" a="1"/>
  <c r="L12" i="22" s="1"/>
  <c r="L13" i="22" a="1"/>
  <c r="L13" i="22" s="1"/>
  <c r="L14" i="22" a="1"/>
  <c r="L14" i="22" s="1"/>
  <c r="L15" i="22" a="1"/>
  <c r="L15" i="22" s="1"/>
  <c r="L16" i="22" a="1"/>
  <c r="L16" i="22" s="1"/>
  <c r="L17" i="22" a="1"/>
  <c r="L17" i="22" s="1"/>
  <c r="L18" i="22" a="1"/>
  <c r="L18" i="22" s="1"/>
  <c r="L19" i="22" a="1"/>
  <c r="L19" i="22" s="1"/>
  <c r="L20" i="22" a="1"/>
  <c r="L20" i="22" s="1"/>
  <c r="L21" i="22" a="1"/>
  <c r="L21" i="22" s="1"/>
  <c r="L22" i="22" a="1"/>
  <c r="L22" i="22" s="1"/>
  <c r="L23" i="22" a="1"/>
  <c r="L23" i="22" s="1"/>
  <c r="L24" i="22" a="1"/>
  <c r="L24" i="22" s="1"/>
  <c r="L25" i="22" a="1"/>
  <c r="L25" i="22" s="1"/>
  <c r="L26" i="22" a="1"/>
  <c r="L26" i="22" s="1"/>
  <c r="L27" i="22" a="1"/>
  <c r="L27" i="22" s="1"/>
  <c r="L28" i="22" a="1"/>
  <c r="L28" i="22" s="1"/>
  <c r="L29" i="22" a="1"/>
  <c r="L29" i="22" s="1"/>
  <c r="L30" i="22" a="1"/>
  <c r="L30" i="22" s="1"/>
  <c r="L31" i="22" a="1"/>
  <c r="L31" i="22" s="1"/>
  <c r="L32" i="22" a="1"/>
  <c r="L32" i="22" s="1"/>
  <c r="L33" i="22" a="1"/>
  <c r="L33" i="22" s="1"/>
  <c r="L34" i="22" a="1"/>
  <c r="L34" i="22" s="1"/>
  <c r="L35" i="22" a="1"/>
  <c r="L35" i="22" s="1"/>
  <c r="L36" i="22" a="1"/>
  <c r="L36" i="22" s="1"/>
  <c r="L37" i="22" a="1"/>
  <c r="L37" i="22" s="1"/>
  <c r="L38" i="22" a="1"/>
  <c r="L38" i="22" s="1"/>
  <c r="L39" i="22" a="1"/>
  <c r="L39" i="22" s="1"/>
  <c r="L40" i="22" a="1"/>
  <c r="L40" i="22" s="1"/>
  <c r="L41" i="22" a="1"/>
  <c r="L41" i="22" s="1"/>
  <c r="L42" i="22" a="1"/>
  <c r="L42" i="22" s="1"/>
  <c r="L43" i="22" a="1"/>
  <c r="L43" i="22" s="1"/>
  <c r="L44" i="22" a="1"/>
  <c r="L44" i="22" s="1"/>
  <c r="L45" i="22" a="1"/>
  <c r="L45" i="22" s="1"/>
  <c r="L46" i="22" a="1"/>
  <c r="L46" i="22" s="1"/>
  <c r="L47" i="22" a="1"/>
  <c r="L47" i="22" s="1"/>
  <c r="L48" i="22" a="1"/>
  <c r="L48" i="22" s="1"/>
  <c r="L49" i="22" a="1"/>
  <c r="L49" i="22" s="1"/>
  <c r="L50" i="22" a="1"/>
  <c r="L50" i="22" s="1"/>
  <c r="L51" i="22" a="1"/>
  <c r="L51" i="22" s="1"/>
  <c r="L52" i="22" a="1"/>
  <c r="L52" i="22" s="1"/>
  <c r="L53" i="22" a="1"/>
  <c r="L53" i="22" s="1"/>
  <c r="L54" i="22" a="1"/>
  <c r="L54" i="22" s="1"/>
  <c r="L55" i="22" a="1"/>
  <c r="L55" i="22" s="1"/>
  <c r="L56" i="22" a="1"/>
  <c r="L56" i="22" s="1"/>
  <c r="L57" i="22" a="1"/>
  <c r="L57" i="22" s="1"/>
  <c r="L58" i="22" a="1"/>
  <c r="L58" i="22" s="1"/>
  <c r="L59" i="22" a="1"/>
  <c r="L59" i="22" s="1"/>
  <c r="L60" i="22" a="1"/>
  <c r="L60" i="22" s="1"/>
  <c r="L61" i="22" a="1"/>
  <c r="L61" i="22" s="1"/>
  <c r="L62" i="22" a="1"/>
  <c r="L62" i="22" s="1"/>
  <c r="L63" i="22" a="1"/>
  <c r="L63" i="22" s="1"/>
  <c r="L64" i="22" a="1"/>
  <c r="L64" i="22" s="1"/>
  <c r="L65" i="22" a="1"/>
  <c r="L65" i="22" s="1"/>
  <c r="L66" i="22" a="1"/>
  <c r="L66" i="22" s="1"/>
  <c r="L67" i="22" a="1"/>
  <c r="L67" i="22" s="1"/>
  <c r="L68" i="22" a="1"/>
  <c r="L68" i="22" s="1"/>
  <c r="L69" i="22" a="1"/>
  <c r="L69" i="22" s="1"/>
  <c r="L70" i="22" a="1"/>
  <c r="L70" i="22" s="1"/>
  <c r="L71" i="22" a="1"/>
  <c r="L71" i="22" s="1"/>
  <c r="L72" i="22" a="1"/>
  <c r="L72" i="22" s="1"/>
  <c r="L73" i="22" a="1"/>
  <c r="L73" i="22" s="1"/>
  <c r="L74" i="22" a="1"/>
  <c r="L74" i="22" s="1"/>
  <c r="L75" i="22" a="1"/>
  <c r="L75" i="22" s="1"/>
  <c r="L76" i="22" a="1"/>
  <c r="L76" i="22" s="1"/>
  <c r="L77" i="22" a="1"/>
  <c r="L77" i="22" s="1"/>
  <c r="L78" i="22" a="1"/>
  <c r="L78" i="22" s="1"/>
  <c r="L79" i="22" a="1"/>
  <c r="L79" i="22" s="1"/>
  <c r="L80" i="22" a="1"/>
  <c r="L80" i="22" s="1"/>
  <c r="L81" i="22" a="1"/>
  <c r="L81" i="22" s="1"/>
  <c r="L82" i="22" a="1"/>
  <c r="L82" i="22" s="1"/>
  <c r="L83" i="22" a="1"/>
  <c r="L83" i="22" s="1"/>
  <c r="L84" i="22" a="1"/>
  <c r="L84" i="22" s="1"/>
  <c r="L85" i="22" a="1"/>
  <c r="L85" i="22" s="1"/>
  <c r="L86" i="22" a="1"/>
  <c r="L86" i="22" s="1"/>
  <c r="L87" i="22" a="1"/>
  <c r="L87" i="22" s="1"/>
  <c r="L88" i="22" a="1"/>
  <c r="L88" i="22" s="1"/>
  <c r="L89" i="22" a="1"/>
  <c r="L89" i="22" s="1"/>
  <c r="L90" i="22" a="1"/>
  <c r="L90" i="22" s="1"/>
  <c r="L91" i="22" a="1"/>
  <c r="L91" i="22" s="1"/>
  <c r="L92" i="22" a="1"/>
  <c r="L92" i="22" s="1"/>
  <c r="L93" i="22" a="1"/>
  <c r="L93" i="22" s="1"/>
  <c r="L94" i="22" a="1"/>
  <c r="L94" i="22" s="1"/>
  <c r="L95" i="22" a="1"/>
  <c r="L95" i="22" s="1"/>
  <c r="L96" i="22" a="1"/>
  <c r="L96" i="22" s="1"/>
  <c r="L97" i="22" a="1"/>
  <c r="L97" i="22" s="1"/>
  <c r="L98" i="22" a="1"/>
  <c r="L98" i="22" s="1"/>
  <c r="L99" i="22" a="1"/>
  <c r="L99" i="22" s="1"/>
  <c r="L100" i="22" a="1"/>
  <c r="L100" i="22" s="1"/>
  <c r="L101" i="22" a="1"/>
  <c r="L101" i="22" s="1"/>
  <c r="L102" i="22" a="1"/>
  <c r="L102" i="22" s="1"/>
  <c r="L103" i="22" a="1"/>
  <c r="L103" i="22" s="1"/>
  <c r="L104" i="22" a="1"/>
  <c r="L104" i="22" s="1"/>
  <c r="L105" i="22" a="1"/>
  <c r="L105" i="22" s="1"/>
  <c r="L106" i="22" a="1"/>
  <c r="L106" i="22" s="1"/>
  <c r="L107" i="22" a="1"/>
  <c r="L107" i="22" s="1"/>
  <c r="L108" i="22" a="1"/>
  <c r="L108" i="22" s="1"/>
  <c r="L109" i="22" a="1"/>
  <c r="L109" i="22" s="1"/>
  <c r="L110" i="22" a="1"/>
  <c r="L110" i="22" s="1"/>
  <c r="L111" i="22" a="1"/>
  <c r="L111" i="22" s="1"/>
  <c r="L112" i="22" a="1"/>
  <c r="L112" i="22" s="1"/>
  <c r="L113" i="22" a="1"/>
  <c r="L113" i="22" s="1"/>
  <c r="L114" i="22" a="1"/>
  <c r="L114" i="22" s="1"/>
  <c r="L115" i="22" a="1"/>
  <c r="L115" i="22" s="1"/>
  <c r="L116" i="22" a="1"/>
  <c r="L116" i="22" s="1"/>
  <c r="L117" i="22" a="1"/>
  <c r="L117" i="22" s="1"/>
  <c r="L118" i="22" a="1"/>
  <c r="L118" i="22" s="1"/>
  <c r="L119" i="22" a="1"/>
  <c r="L119" i="22" s="1"/>
  <c r="L120" i="22" a="1"/>
  <c r="L120" i="22" s="1"/>
  <c r="L121" i="22" a="1"/>
  <c r="L121" i="22" s="1"/>
  <c r="L122" i="22" a="1"/>
  <c r="L122" i="22" s="1"/>
  <c r="L123" i="22" a="1"/>
  <c r="L123" i="22" s="1"/>
  <c r="L124" i="22" a="1"/>
  <c r="L124" i="22" s="1"/>
  <c r="L125" i="22" a="1"/>
  <c r="L125" i="22" s="1"/>
  <c r="L126" i="22" a="1"/>
  <c r="L126" i="22" s="1"/>
  <c r="L127" i="22" a="1"/>
  <c r="L127" i="22" s="1"/>
  <c r="L128" i="22" a="1"/>
  <c r="L128" i="22" s="1"/>
  <c r="L129" i="22" a="1"/>
  <c r="L129" i="22" s="1"/>
  <c r="L130" i="22" a="1"/>
  <c r="L130" i="22" s="1"/>
  <c r="L131" i="22" a="1"/>
  <c r="L131" i="22" s="1"/>
  <c r="L132" i="22" a="1"/>
  <c r="L132" i="22" s="1"/>
  <c r="L133" i="22" a="1"/>
  <c r="L133" i="22" s="1"/>
  <c r="L134" i="22" a="1"/>
  <c r="L134" i="22" s="1"/>
  <c r="L135" i="22" a="1"/>
  <c r="L135" i="22" s="1"/>
  <c r="L136" i="22" a="1"/>
  <c r="L136" i="22" s="1"/>
  <c r="L137" i="22" a="1"/>
  <c r="L137" i="22" s="1"/>
  <c r="L138" i="22" a="1"/>
  <c r="L138" i="22" s="1"/>
  <c r="L139" i="22" a="1"/>
  <c r="L139" i="22" s="1"/>
  <c r="L140" i="22" a="1"/>
  <c r="L140" i="22" s="1"/>
  <c r="L141" i="22" a="1"/>
  <c r="L141" i="22" s="1"/>
  <c r="L142" i="22" a="1"/>
  <c r="L142" i="22" s="1"/>
  <c r="L143" i="22" a="1"/>
  <c r="L143" i="22" s="1"/>
  <c r="L144" i="22" a="1"/>
  <c r="L144" i="22" s="1"/>
  <c r="L145" i="22" a="1"/>
  <c r="L145" i="22" s="1"/>
  <c r="L146" i="22" a="1"/>
  <c r="L146" i="22" s="1"/>
  <c r="L147" i="22" a="1"/>
  <c r="L147" i="22" s="1"/>
  <c r="L148" i="22" a="1"/>
  <c r="L148" i="22" s="1"/>
  <c r="L149" i="22" a="1"/>
  <c r="L149" i="22" s="1"/>
  <c r="L150" i="22" a="1"/>
  <c r="L150" i="22" s="1"/>
  <c r="L151" i="22" a="1"/>
  <c r="L151" i="22" s="1"/>
  <c r="L152" i="22" a="1"/>
  <c r="L152" i="22" s="1"/>
  <c r="L153" i="22" a="1"/>
  <c r="L153" i="22" s="1"/>
  <c r="L154" i="22" a="1"/>
  <c r="L154" i="22" s="1"/>
  <c r="L155" i="22" a="1"/>
  <c r="L155" i="22" s="1"/>
  <c r="L156" i="22" a="1"/>
  <c r="L156" i="22" s="1"/>
  <c r="L157" i="22" a="1"/>
  <c r="L157" i="22" s="1"/>
  <c r="L158" i="22" a="1"/>
  <c r="L158" i="22" s="1"/>
  <c r="L159" i="22" a="1"/>
  <c r="L159" i="22" s="1"/>
  <c r="L160" i="22" a="1"/>
  <c r="L160" i="22" s="1"/>
  <c r="L161" i="22" a="1"/>
  <c r="L161" i="22" s="1"/>
  <c r="L162" i="22" a="1"/>
  <c r="L162" i="22" s="1"/>
  <c r="L163" i="22" a="1"/>
  <c r="L163" i="22" s="1"/>
  <c r="L164" i="22" a="1"/>
  <c r="L164" i="22" s="1"/>
  <c r="L165" i="22" a="1"/>
  <c r="L165" i="22" s="1"/>
  <c r="L166" i="22" a="1"/>
  <c r="L166" i="22" s="1"/>
  <c r="L4" i="22" a="1"/>
  <c r="L4" i="22" s="1"/>
  <c r="L5" i="22" a="1"/>
  <c r="L5" i="22" s="1"/>
  <c r="L6" i="22" a="1"/>
  <c r="L6" i="22" s="1"/>
  <c r="L7" i="22" a="1"/>
  <c r="L7" i="22" s="1"/>
  <c r="L8" i="22" a="1"/>
  <c r="L8" i="22" s="1"/>
  <c r="L9" i="22" a="1"/>
  <c r="L9" i="22" s="1"/>
  <c r="L10" i="22" a="1"/>
  <c r="L10" i="22" s="1"/>
  <c r="L11" i="22" a="1"/>
  <c r="L11" i="22" s="1"/>
  <c r="L3" i="22" a="1"/>
  <c r="L3" i="22" s="1"/>
  <c r="E11" i="17"/>
  <c r="E12" i="17" s="1"/>
  <c r="R106" i="22"/>
  <c r="R107" i="22"/>
  <c r="R108" i="22"/>
  <c r="R109" i="22"/>
  <c r="R110" i="22"/>
  <c r="R111" i="22"/>
  <c r="R112" i="22"/>
  <c r="R113" i="22"/>
  <c r="R114" i="22"/>
  <c r="R116" i="22"/>
  <c r="R117" i="22"/>
  <c r="R118" i="22"/>
  <c r="R119" i="22"/>
  <c r="R120" i="22"/>
  <c r="R121" i="22"/>
  <c r="R122" i="22"/>
  <c r="R123" i="22"/>
  <c r="R124" i="22"/>
  <c r="R125" i="22"/>
  <c r="R126" i="22"/>
  <c r="R90" i="22"/>
  <c r="R91" i="22"/>
  <c r="R92" i="22"/>
  <c r="R93" i="22"/>
  <c r="R94" i="22"/>
  <c r="R96" i="22"/>
  <c r="R97" i="22"/>
  <c r="R98" i="22"/>
  <c r="R99" i="22"/>
  <c r="R100" i="22"/>
  <c r="R101" i="22"/>
  <c r="R102" i="22"/>
  <c r="R103" i="22"/>
  <c r="R104" i="22"/>
  <c r="C5" i="17"/>
  <c r="R50" i="22"/>
  <c r="R51" i="22"/>
  <c r="R52" i="22"/>
  <c r="R53" i="22"/>
  <c r="R54" i="22"/>
  <c r="R55" i="22"/>
  <c r="R56" i="22"/>
  <c r="R57" i="22"/>
  <c r="R58" i="22"/>
  <c r="R59" i="22"/>
  <c r="R60" i="22"/>
  <c r="R61" i="22"/>
  <c r="R17" i="22"/>
  <c r="R19" i="22"/>
  <c r="R20" i="22"/>
  <c r="R21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63" i="22"/>
  <c r="R64" i="22"/>
  <c r="R65" i="22"/>
  <c r="R66" i="22"/>
  <c r="R67" i="22"/>
  <c r="R68" i="22"/>
  <c r="R69" i="22"/>
  <c r="R70" i="22"/>
  <c r="R71" i="22"/>
  <c r="R72" i="22"/>
  <c r="R73" i="22"/>
  <c r="R74" i="22"/>
  <c r="R75" i="22"/>
  <c r="R76" i="22"/>
  <c r="R78" i="22"/>
  <c r="R79" i="22"/>
  <c r="R80" i="22"/>
  <c r="R81" i="22"/>
  <c r="R82" i="22"/>
  <c r="R83" i="22"/>
  <c r="R84" i="22"/>
  <c r="R85" i="22"/>
  <c r="R86" i="22"/>
  <c r="R87" i="22"/>
  <c r="R88" i="22"/>
  <c r="R89" i="22"/>
  <c r="R4" i="22"/>
  <c r="R5" i="22"/>
  <c r="R6" i="22"/>
  <c r="R7" i="22"/>
  <c r="R8" i="22"/>
  <c r="R9" i="22"/>
  <c r="R11" i="22"/>
  <c r="R13" i="22"/>
  <c r="R14" i="22"/>
  <c r="R18" i="22"/>
  <c r="G42" i="20"/>
  <c r="G47" i="20"/>
  <c r="G44" i="20"/>
  <c r="I44" i="20"/>
  <c r="G40" i="20"/>
  <c r="G35" i="20"/>
  <c r="G36" i="20"/>
  <c r="G37" i="20"/>
  <c r="G34" i="20"/>
  <c r="G31" i="20"/>
  <c r="G28" i="20"/>
  <c r="G25" i="20"/>
  <c r="G22" i="20"/>
  <c r="G19" i="20"/>
  <c r="G16" i="20"/>
  <c r="G5" i="20"/>
  <c r="G6" i="20"/>
  <c r="G9" i="20"/>
  <c r="G10" i="20"/>
  <c r="G13" i="20"/>
  <c r="G46" i="20"/>
  <c r="G45" i="20"/>
  <c r="G43" i="20"/>
  <c r="G41" i="20"/>
  <c r="G39" i="20"/>
  <c r="G38" i="20"/>
  <c r="G33" i="20"/>
  <c r="G32" i="20"/>
  <c r="G30" i="20"/>
  <c r="G29" i="20"/>
  <c r="G27" i="20"/>
  <c r="G26" i="20"/>
  <c r="G24" i="20"/>
  <c r="G23" i="20"/>
  <c r="G21" i="20"/>
  <c r="G20" i="20"/>
  <c r="G18" i="20"/>
  <c r="G17" i="20"/>
  <c r="G15" i="20"/>
  <c r="G14" i="20"/>
  <c r="G12" i="20"/>
  <c r="G11" i="20"/>
  <c r="G8" i="20"/>
  <c r="G7" i="20"/>
  <c r="G4" i="20"/>
  <c r="G3" i="20"/>
  <c r="E17" i="23" l="1"/>
  <c r="E3" i="23"/>
  <c r="C11" i="17" s="1"/>
  <c r="R16" i="22"/>
  <c r="R10" i="22"/>
  <c r="AB35" i="17"/>
  <c r="T35" i="17"/>
  <c r="R547" i="22"/>
  <c r="R534" i="22"/>
  <c r="R517" i="22"/>
  <c r="R282" i="22"/>
  <c r="R127" i="22"/>
  <c r="R77" i="22"/>
  <c r="R35" i="22"/>
  <c r="R383" i="22"/>
  <c r="R49" i="22"/>
  <c r="R115" i="22"/>
  <c r="R241" i="22"/>
  <c r="R448" i="22"/>
  <c r="R250" i="22"/>
  <c r="R232" i="22"/>
  <c r="R274" i="22"/>
  <c r="R105" i="22"/>
  <c r="R95" i="22"/>
  <c r="R62" i="22"/>
  <c r="R12" i="22"/>
  <c r="R264" i="22"/>
  <c r="R169" i="22"/>
  <c r="R394" i="22"/>
  <c r="G3" i="23"/>
  <c r="R3" i="22"/>
  <c r="R22" i="22"/>
  <c r="G17" i="23"/>
  <c r="R504" i="22"/>
  <c r="R492" i="22"/>
  <c r="R480" i="22"/>
  <c r="R465" i="22"/>
  <c r="R456" i="22"/>
  <c r="R439" i="22"/>
  <c r="R430" i="22"/>
  <c r="R424" i="22"/>
  <c r="R417" i="22"/>
  <c r="R407" i="22"/>
  <c r="R369" i="22"/>
  <c r="R362" i="22"/>
  <c r="R355" i="22"/>
  <c r="R341" i="22"/>
  <c r="R335" i="22"/>
  <c r="R329" i="22"/>
  <c r="R320" i="22"/>
  <c r="R309" i="22"/>
  <c r="R301" i="22"/>
  <c r="R292" i="22"/>
  <c r="R222" i="22"/>
  <c r="R205" i="22"/>
  <c r="R214" i="22"/>
  <c r="R191" i="22"/>
  <c r="R162" i="22"/>
  <c r="R151" i="22"/>
  <c r="G25" i="23"/>
  <c r="R139" i="22"/>
  <c r="H42" i="20" a="1"/>
  <c r="H42" i="20" s="1"/>
  <c r="I42" i="20" s="1"/>
  <c r="H47" i="20" a="1"/>
  <c r="H47" i="20" s="1"/>
  <c r="I47" i="20" s="1"/>
  <c r="H40" i="20" a="1"/>
  <c r="H40" i="20" s="1"/>
  <c r="I40" i="20" s="1"/>
  <c r="H37" i="20" a="1"/>
  <c r="H37" i="20" s="1"/>
  <c r="I37" i="20" s="1"/>
  <c r="H38" i="20" a="1"/>
  <c r="H38" i="20" s="1"/>
  <c r="I38" i="20" s="1"/>
  <c r="H39" i="20" a="1"/>
  <c r="H39" i="20" s="1"/>
  <c r="I39" i="20" s="1"/>
  <c r="H41" i="20" a="1"/>
  <c r="H41" i="20" s="1"/>
  <c r="I41" i="20" s="1"/>
  <c r="H43" i="20" a="1"/>
  <c r="H43" i="20" s="1"/>
  <c r="I43" i="20" s="1"/>
  <c r="H45" i="20" a="1"/>
  <c r="H45" i="20" s="1"/>
  <c r="I45" i="20" s="1"/>
  <c r="H46" i="20" a="1"/>
  <c r="H46" i="20" s="1"/>
  <c r="I46" i="20" s="1"/>
  <c r="H36" i="20" a="1"/>
  <c r="H36" i="20" s="1"/>
  <c r="I36" i="20" s="1"/>
  <c r="H34" i="20" a="1"/>
  <c r="H34" i="20" s="1"/>
  <c r="H33" i="20" a="1"/>
  <c r="H33" i="20" s="1"/>
  <c r="H31" i="20" a="1"/>
  <c r="H31" i="20" s="1"/>
  <c r="H30" i="20" a="1"/>
  <c r="H30" i="20" s="1"/>
  <c r="H28" i="20" a="1"/>
  <c r="H28" i="20" s="1"/>
  <c r="H27" i="20" a="1"/>
  <c r="H27" i="20" s="1"/>
  <c r="H25" i="20" a="1"/>
  <c r="H25" i="20" s="1"/>
  <c r="H24" i="20" a="1"/>
  <c r="H24" i="20" s="1"/>
  <c r="H21" i="20" a="1"/>
  <c r="H21" i="20" s="1"/>
  <c r="H18" i="20" a="1"/>
  <c r="H18" i="20" s="1"/>
  <c r="H15" i="20" a="1"/>
  <c r="H15" i="20" s="1"/>
  <c r="H14" i="20" a="1"/>
  <c r="H14" i="20" s="1"/>
  <c r="H12" i="20" a="1"/>
  <c r="H12" i="20" s="1"/>
  <c r="H10" i="20" a="1"/>
  <c r="H10" i="20" s="1"/>
  <c r="H8" i="20" a="1"/>
  <c r="H8" i="20" s="1"/>
  <c r="H6" i="20" a="1"/>
  <c r="H6" i="20" s="1"/>
  <c r="H4" i="20" a="1"/>
  <c r="H4" i="20" s="1"/>
  <c r="H22" i="20"/>
  <c r="H19" i="20"/>
  <c r="H16" i="20"/>
  <c r="I14" i="20" s="1"/>
  <c r="H5" i="20"/>
  <c r="H9" i="20"/>
  <c r="H13" i="20"/>
  <c r="H35" i="20"/>
  <c r="I35" i="20" s="1"/>
  <c r="H32" i="20"/>
  <c r="H29" i="20"/>
  <c r="H26" i="20"/>
  <c r="H23" i="20"/>
  <c r="H20" i="20"/>
  <c r="H17" i="20"/>
  <c r="H11" i="20"/>
  <c r="H7" i="20"/>
  <c r="H3" i="20"/>
  <c r="C17" i="17" l="1"/>
  <c r="I23" i="20"/>
  <c r="I11" i="20"/>
  <c r="I7" i="20"/>
  <c r="I17" i="20"/>
  <c r="I3" i="20"/>
  <c r="I26" i="20"/>
  <c r="I20" i="20"/>
  <c r="I32" i="20"/>
  <c r="I29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3D87B-1986-AB44-A33E-EED12A6CE6D5}" keepAlive="1" name="Query - schedule" description="Connection to the 'schedule' query in the workbook." type="5" refreshedVersion="0" background="1">
    <dbPr connection="Provider=Microsoft.Mashup.OleDb.1;Data Source=$Workbook$;Location=schedule;Extended Properties=&quot;&quot;" command="SELECT * FROM [schedule]"/>
  </connection>
  <connection id="2" xr16:uid="{85AB079E-F37F-CF46-9222-1D048DBF00C7}" keepAlive="1" name="Query - schedule1" description="Connection to the 'schedule1' query in the workbook." type="5" refreshedVersion="7" background="1" saveData="1">
    <dbPr connection="Provider=Microsoft.Mashup.OleDb.1;Data Source=$Workbook$;Location=schedule1;Extended Properties=&quot;&quot;" command="SELECT * FROM [schedule1]"/>
  </connection>
  <connection id="3" xr16:uid="{E48234CB-3543-1348-9284-E029553F9846}" keepAlive="1" name="Query - schedule2" description="Connection to the 'schedule2' query in the workbook." type="5" refreshedVersion="7" background="1" saveData="1">
    <dbPr connection="Provider=Microsoft.Mashup.OleDb.1;Data Source=$Workbook$;Location=schedule2;Extended Properties=&quot;&quot;" command="SELECT * FROM [schedu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<sst xmlns="http://schemas.openxmlformats.org/spreadsheetml/2006/main" count="463" uniqueCount="206">
  <si>
    <t>Scenario</t>
  </si>
  <si>
    <t>Day Count</t>
  </si>
  <si>
    <t>Totals</t>
  </si>
  <si>
    <t>Prompts</t>
  </si>
  <si>
    <t>Sessions</t>
  </si>
  <si>
    <t>Participants</t>
  </si>
  <si>
    <t>Total Recorded</t>
  </si>
  <si>
    <t>Total Remaining</t>
  </si>
  <si>
    <t>-</t>
  </si>
  <si>
    <t>Targets</t>
  </si>
  <si>
    <t>Avg Recording Time Per Participant (h:mm)</t>
  </si>
  <si>
    <t>Date</t>
  </si>
  <si>
    <t>Crash</t>
  </si>
  <si>
    <t>Data Not Ingested</t>
  </si>
  <si>
    <t>Network Issue</t>
  </si>
  <si>
    <t>Boot Issue</t>
  </si>
  <si>
    <t>General Device Issue</t>
  </si>
  <si>
    <t>Apple Logo Event</t>
  </si>
  <si>
    <t>Issues Per Day</t>
  </si>
  <si>
    <t>Completed Sessions</t>
  </si>
  <si>
    <t>Scenarios</t>
  </si>
  <si>
    <t>Utterance Target (Total)</t>
  </si>
  <si>
    <t>1-2</t>
  </si>
  <si>
    <t>3-10</t>
  </si>
  <si>
    <t>11-22</t>
  </si>
  <si>
    <t>Session</t>
  </si>
  <si>
    <t>Trigger</t>
  </si>
  <si>
    <t>Background Noise</t>
  </si>
  <si>
    <t>Imposter</t>
  </si>
  <si>
    <t>Section</t>
  </si>
  <si>
    <t>Utterances Recorded</t>
  </si>
  <si>
    <t>Still Needed Per Session</t>
  </si>
  <si>
    <t>Still Needed Per Scenario</t>
  </si>
  <si>
    <t>1a</t>
  </si>
  <si>
    <t>HS</t>
  </si>
  <si>
    <t>Quiet</t>
  </si>
  <si>
    <t>Q1</t>
  </si>
  <si>
    <t>1b</t>
  </si>
  <si>
    <t>Q2</t>
  </si>
  <si>
    <t>1c</t>
  </si>
  <si>
    <t>Q3</t>
  </si>
  <si>
    <t>1d</t>
  </si>
  <si>
    <t>Q4</t>
  </si>
  <si>
    <t>2a</t>
  </si>
  <si>
    <t>Music (mid volume)</t>
  </si>
  <si>
    <t>2b</t>
  </si>
  <si>
    <t>2c</t>
  </si>
  <si>
    <t>2d</t>
  </si>
  <si>
    <t>3a</t>
  </si>
  <si>
    <t>Appliance - Vent</t>
  </si>
  <si>
    <t>3b</t>
  </si>
  <si>
    <t>3c</t>
  </si>
  <si>
    <t>4a</t>
  </si>
  <si>
    <t>Office Babble</t>
  </si>
  <si>
    <t>4b</t>
  </si>
  <si>
    <t>4c</t>
  </si>
  <si>
    <t>5a</t>
  </si>
  <si>
    <t>TV (mid volume)</t>
  </si>
  <si>
    <t>5b</t>
  </si>
  <si>
    <t>5c</t>
  </si>
  <si>
    <t>6a</t>
  </si>
  <si>
    <t>JS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</si>
  <si>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</si>
  <si>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</si>
  <si>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</si>
  <si>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</si>
  <si>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</si>
  <si>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</si>
  <si>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</si>
  <si>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</si>
  <si>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</si>
  <si>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</si>
  <si>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</si>
  <si>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</si>
  <si>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</si>
  <si>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</si>
  <si>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</si>
  <si>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12a</t>
  </si>
  <si>
    <t>13a</t>
  </si>
  <si>
    <t>14a</t>
  </si>
  <si>
    <t>15a</t>
  </si>
  <si>
    <t>16a</t>
  </si>
  <si>
    <t>17a</t>
  </si>
  <si>
    <t>17b</t>
  </si>
  <si>
    <t>18a</t>
  </si>
  <si>
    <t>19a</t>
  </si>
  <si>
    <t>20a</t>
  </si>
  <si>
    <t>21a</t>
  </si>
  <si>
    <t>22a</t>
  </si>
  <si>
    <t>Prompt No.</t>
  </si>
  <si>
    <t>Prompt</t>
  </si>
  <si>
    <t xml:space="preserve">Prompts Recorded </t>
  </si>
  <si>
    <t>Prompts Recorded (per scenario)</t>
  </si>
  <si>
    <t>Sessions Recorded (per scenario)</t>
  </si>
  <si>
    <t>Total Time (per scenario)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</si>
  <si>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</si>
  <si>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</si>
  <si>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</si>
  <si>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</si>
  <si>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</si>
  <si>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</si>
  <si>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</si>
  <si>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</si>
  <si>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</si>
  <si>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</si>
  <si>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</si>
  <si>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</si>
  <si>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</si>
  <si>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</si>
  <si>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I really miss traveling; what country would you like to visit? Wait for answer and ask participant to find out its largest city. What is the population of the country?</t>
  </si>
  <si>
    <t>What is your favorite book? Wait for answer and ask participant to use Siri to find the author. Where does the author live?</t>
  </si>
  <si>
    <t>Specs</t>
  </si>
  <si>
    <t>Room</t>
  </si>
  <si>
    <t>Build</t>
  </si>
  <si>
    <t>Subject ID</t>
  </si>
  <si>
    <t>Participant #</t>
  </si>
  <si>
    <t>ICF</t>
  </si>
  <si>
    <t>Moderator(s)</t>
  </si>
  <si>
    <t>Mask</t>
  </si>
  <si>
    <t>Timestamps</t>
  </si>
  <si>
    <t>Stage</t>
  </si>
  <si>
    <t>Time</t>
  </si>
  <si>
    <t>Last Prompt Recorded</t>
  </si>
  <si>
    <t>Reverse Order</t>
  </si>
  <si>
    <t>Total Prompts Recorded</t>
  </si>
  <si>
    <t>Total Time (per session)</t>
  </si>
  <si>
    <t>Issue Tags</t>
  </si>
  <si>
    <t>Issue Description/Notes</t>
  </si>
  <si>
    <t>Path</t>
  </si>
  <si>
    <t>Kennel Link</t>
  </si>
  <si>
    <t>Y</t>
  </si>
  <si>
    <t>N</t>
  </si>
  <si>
    <t>Session Start</t>
  </si>
  <si>
    <t>1 - Start</t>
  </si>
  <si>
    <t>1 - End</t>
  </si>
  <si>
    <t>2 - Start</t>
  </si>
  <si>
    <t>Other</t>
  </si>
  <si>
    <t>2 - End</t>
  </si>
  <si>
    <t>Session End</t>
  </si>
  <si>
    <t>3 - Start</t>
  </si>
  <si>
    <t>3 - End</t>
  </si>
  <si>
    <t>EL</t>
  </si>
  <si>
    <t>=IFERROR('Sheet1'!E6</t>
  </si>
  <si>
    <t>AB123456</t>
  </si>
  <si>
    <t>FF334789</t>
  </si>
  <si>
    <t>Device crash - restarting session (original start at 9:17)</t>
  </si>
  <si>
    <t>Session froze - had to close and reopen study app</t>
  </si>
  <si>
    <t>Had to pull data manually</t>
  </si>
  <si>
    <t>Apple logo event - rebooting</t>
  </si>
  <si>
    <t>FF844590</t>
  </si>
  <si>
    <t>Missing data file - restarting</t>
  </si>
  <si>
    <t>Device crash - restarting this session</t>
  </si>
  <si>
    <t>Lorem ipsum dolor sit amet, consectetur adipiscing elit</t>
  </si>
  <si>
    <t>sed do eiusmod tempor incididunt ut labore et dolore magna aliqua</t>
  </si>
  <si>
    <t>Non enim praesent elementum facilisis leo vel fringilla</t>
  </si>
  <si>
    <t xml:space="preserve">In fermentum posuere urna nec tincidunt. </t>
  </si>
  <si>
    <t xml:space="preserve">Id interdum velit laoreet id donec ultrices tincidunt. </t>
  </si>
  <si>
    <t>Faucibus ornare suspendisse sed nisi lacus sed viverra.</t>
  </si>
  <si>
    <t xml:space="preserve">Vel fringilla est ullamcorper eget. Interdum velit laoreet id donec ultrices tincidunt. </t>
  </si>
  <si>
    <t>Sed turpis tincidunt id aliquet risus feugiat in ante metus.</t>
  </si>
  <si>
    <t>Nullam non nisi est sit amet facilisis magna etiam.</t>
  </si>
  <si>
    <t>Facilisi morbi tempus iaculis urna id volutpat.</t>
  </si>
  <si>
    <t>Purus gravida quis blandit turpis cursus in. Auctor neque vitae tempus quam pellentesque nec nam aliquam sem.</t>
  </si>
  <si>
    <t xml:space="preserve">Quisque non tellus orci ac. Enim ut sem viverra aliquet eget sit amet. </t>
  </si>
  <si>
    <t>Amet commodo nulla facilisi nullam vehicula ipsum.</t>
  </si>
  <si>
    <t>Viverra vitae congue eu consequat ac felis donec. Nulla facilisi etiam dignissim diam.</t>
  </si>
  <si>
    <t>Viverra vitae congue eu consequat.</t>
  </si>
  <si>
    <t xml:space="preserve">Ornare lectus sit amet est. Ipsum a arcu cursus vitae congue mauris. </t>
  </si>
  <si>
    <t>Quis risus sed vulputate odio ut enim. Fermentum posuere urna nec tincidunt praesent.</t>
  </si>
  <si>
    <t>Quisque egestas diam in arcu. Duis ut diam quam nulla porttitor massa.</t>
  </si>
  <si>
    <t>Mauris pharetra et ultrices neque ornare aenean. Proin nibh nisl condimentum id venenatis.</t>
  </si>
  <si>
    <t>Feugiat nisl pretium fusce id velit ut. In eu mi bibendum neque egestas.</t>
  </si>
  <si>
    <t>Aliquet lectus proin nibh nisl condimentum id venenatis a condimentum.</t>
  </si>
  <si>
    <t>Nulla pellentesque dignissim enim sit amet venenatis. In tellus integer feugiat scelerisque.</t>
  </si>
  <si>
    <t xml:space="preserve">Vivamus arcu felis bibendum ut tristique et egestas quis ipsum. </t>
  </si>
  <si>
    <t xml:space="preserve">Dolor sit amet consectetur adipiscing elit pellentesque habitant morbi tristique. </t>
  </si>
  <si>
    <t>Ac orci phasellus egestas tellus rutrum. Malesuada nunc vel risus commodo.</t>
  </si>
  <si>
    <t>Placerat vestibulum lectus mauris ultrices eros in cursus turpis massa.</t>
  </si>
  <si>
    <t xml:space="preserve">Praesent elementum facilisis leo vel fringilla est ullamcorper eget nulla. </t>
  </si>
  <si>
    <t xml:space="preserve"> Dui vivamus arcu felis bibendum. Viverra justo nec ultrices dui sapien.</t>
  </si>
  <si>
    <t xml:space="preserve">Ac tortor vitae purus faucibus ornare. Ultricies integer quis auctor elit sed vulputate. </t>
  </si>
  <si>
    <t>In ornare quam viverra orci sagittis eu. Commodo quis imperdiet massa tincidunt nunc.</t>
  </si>
  <si>
    <t>FF673452</t>
  </si>
  <si>
    <t>Device didn't boot after break - restarting</t>
  </si>
  <si>
    <t>Network connection issue - changing WiFi</t>
  </si>
  <si>
    <t>Glitching - restarting</t>
  </si>
  <si>
    <t>Missing file</t>
  </si>
  <si>
    <t>Current Build: AB123456</t>
  </si>
  <si>
    <t>Post Study Survey Completed</t>
  </si>
  <si>
    <t>SLab</t>
  </si>
  <si>
    <t>BLab</t>
  </si>
  <si>
    <t>JLab</t>
  </si>
  <si>
    <t>/Users/Desktop/Hanguk_Study/Scenario1.1-20221115_data_folder_6</t>
  </si>
  <si>
    <t>/Users/Desktop/Hanguk_Study/Scenario2.1-20221115_data_folder_5</t>
  </si>
  <si>
    <t>/Users/Desktop/Hanguk_Study/Scenario_1.1-20221113_data_folder_1</t>
  </si>
  <si>
    <t>kennel.apple.com/files/Hanguk_Study/12345678-0987345-2re456</t>
  </si>
  <si>
    <t>/Users/Desktop/Hanguk_Study/Scnario_2.1-20221113_data folder_2</t>
  </si>
  <si>
    <t>kennel.apple.com/file/Hanguk_Study/748937345-0674843-2efi456</t>
  </si>
  <si>
    <t>/Users/Desktop/Hanguk_Study/Scenario_3.1-20221114_data_folder_3</t>
  </si>
  <si>
    <t>kennel.apple.com/file/Hanguk_Study/456134565-9843r33-46ge23</t>
  </si>
  <si>
    <t xml:space="preserve"> /Users/Desktop/Hanguk_Study/Scenario_1.1-20221114_data_folder_4</t>
  </si>
  <si>
    <t>kennel.apple.com/file/Hanguk_Study/673893637-y3432i4-238o93</t>
  </si>
  <si>
    <t>kennel.apple.com/file/Hanguk_Study/323455334-y7e9323-4541e2</t>
  </si>
  <si>
    <t>kennel.apple.com/file/Hanguk_Study/556323432-t36ys45-674u923</t>
  </si>
  <si>
    <t>Timeout</t>
  </si>
  <si>
    <t>Native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</si>
</sst>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37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indexed="8"/>
      <name val="Helvetica Neue"/>
      <family val="2"/>
    </font>
    <font>
      <b/>
      <sz val="12"/>
      <color rgb="FF3F3F3F"/>
      <name val="Helvetica Neue"/>
      <family val="2"/>
      <scheme val="minor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b/>
      <sz val="13"/>
      <color indexed="8"/>
      <name val="Helvetica Neue"/>
      <family val="2"/>
    </font>
    <font>
      <b/>
      <sz val="12"/>
      <color theme="0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2"/>
      <color theme="0"/>
      <name val="Helvetica Neue"/>
      <family val="2"/>
      <scheme val="minor"/>
    </font>
    <font>
      <sz val="16"/>
      <color indexed="8"/>
      <name val="Helvetica Neue"/>
      <family val="2"/>
    </font>
    <font>
      <b/>
      <sz val="16"/>
      <color indexed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Helvetica Neue"/>
      <family val="2"/>
    </font>
    <font>
      <sz val="8"/>
      <name val="Helvetica Neue"/>
      <family val="2"/>
    </font>
    <font>
      <sz val="18"/>
      <color indexed="8"/>
      <name val="Helvetica Neue"/>
      <family val="2"/>
    </font>
    <font>
      <sz val="20"/>
      <color indexed="8"/>
      <name val="Helvetica Neue"/>
      <family val="2"/>
    </font>
    <font>
      <sz val="22"/>
      <color indexed="8"/>
      <name val="Helvetica Neue"/>
      <family val="2"/>
    </font>
    <font>
      <b/>
      <sz val="16"/>
      <color rgb="FF6795B0"/>
      <name val="Helvetica Neue"/>
      <family val="2"/>
    </font>
    <font>
      <sz val="13"/>
      <color indexed="8"/>
      <name val="Helvetica Neue"/>
      <family val="2"/>
    </font>
    <font>
      <b/>
      <sz val="16"/>
      <color rgb="FF64A2AD"/>
      <name val="Helvetica Neue"/>
      <family val="2"/>
    </font>
    <font>
      <b/>
      <sz val="12"/>
      <color rgb="FF64A2AD"/>
      <name val="Helvetica Neue"/>
      <family val="2"/>
    </font>
    <font>
      <b/>
      <sz val="16"/>
      <color rgb="FF0F4C81"/>
      <name val="Helvetica Neue"/>
      <family val="2"/>
    </font>
    <font>
      <b/>
      <sz val="12"/>
      <color rgb="FF0F4C81"/>
      <name val="Helvetica Neue"/>
      <family val="2"/>
    </font>
    <font>
      <sz val="14"/>
      <color indexed="8"/>
      <name val="Helvetica Neue"/>
      <family val="2"/>
    </font>
    <font>
      <sz val="16"/>
      <color rgb="FFFFFFFF"/>
      <name val="Helvetica Neue"/>
      <family val="2"/>
    </font>
    <font>
      <b/>
      <sz val="14"/>
      <color indexed="8"/>
      <name val="Helvetica Neue"/>
      <family val="2"/>
    </font>
    <font>
      <sz val="14"/>
      <color theme="0"/>
      <name val="Helvetica Neue"/>
      <family val="2"/>
    </font>
    <font>
      <sz val="14"/>
      <color theme="1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Helvetica Neue"/>
      <family val="2"/>
      <charset val="1"/>
    </font>
    <font>
      <sz val="11"/>
      <color rgb="FF444444"/>
      <name val="Calibri"/>
      <family val="2"/>
      <charset val="1"/>
    </font>
    <font>
      <b/>
      <sz val="14"/>
      <color rgb="FF64A2AD"/>
      <name val="Helvetica Neue"/>
      <family val="2"/>
    </font>
    <font>
      <sz val="12"/>
      <color rgb="FFFF0000"/>
      <name val="Helvetica Neue"/>
      <family val="2"/>
    </font>
    <font>
      <sz val="14"/>
      <color rgb="FFFFFFFF"/>
      <name val="Helvetica Neue"/>
      <family val="2"/>
    </font>
    <font>
      <b/>
      <sz val="13"/>
      <color rgb="FF000000"/>
      <name val="Helvetica Neue"/>
      <family val="2"/>
    </font>
    <font>
      <sz val="12"/>
      <color indexed="8"/>
      <name val="Helvetica Neue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BFCFC7"/>
        <bgColor indexed="64"/>
      </patternFill>
    </fill>
    <fill>
      <patternFill patternType="solid">
        <fgColor rgb="FF64A2AD"/>
        <bgColor indexed="64"/>
      </patternFill>
    </fill>
    <fill>
      <patternFill patternType="solid">
        <fgColor rgb="FFEAEEE0"/>
        <bgColor indexed="64"/>
      </patternFill>
    </fill>
    <fill>
      <patternFill patternType="solid">
        <fgColor rgb="FFE9B666"/>
        <bgColor indexed="64"/>
      </patternFill>
    </fill>
    <fill>
      <patternFill patternType="solid">
        <fgColor rgb="FF9FB382"/>
        <bgColor indexed="64"/>
      </patternFill>
    </fill>
    <fill>
      <patternFill patternType="solid">
        <fgColor rgb="FF92BDBF"/>
        <bgColor indexed="64"/>
      </patternFill>
    </fill>
    <fill>
      <patternFill patternType="solid">
        <fgColor rgb="FF0D4C81"/>
        <bgColor indexed="64"/>
      </patternFill>
    </fill>
    <fill>
      <patternFill patternType="solid">
        <fgColor rgb="FFA5B3B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medium">
        <color theme="2" tint="-9.9887081514938816E-2"/>
      </left>
      <right style="medium">
        <color theme="2" tint="-9.9887081514938816E-2"/>
      </right>
      <top style="medium">
        <color theme="2" tint="-9.9887081514938816E-2"/>
      </top>
      <bottom/>
      <diagonal/>
    </border>
    <border>
      <left style="medium">
        <color theme="2" tint="-9.9887081514938816E-2"/>
      </left>
      <right style="medium">
        <color theme="2" tint="-9.9887081514938816E-2"/>
      </right>
      <top/>
      <bottom/>
      <diagonal/>
    </border>
    <border>
      <left style="medium">
        <color theme="2" tint="-9.9887081514938816E-2"/>
      </left>
      <right style="medium">
        <color theme="2" tint="-9.9887081514938816E-2"/>
      </right>
      <top style="medium">
        <color theme="2" tint="-9.985656300546282E-2"/>
      </top>
      <bottom/>
      <diagonal/>
    </border>
    <border>
      <left style="thin">
        <color indexed="10"/>
      </left>
      <right style="thin">
        <color rgb="FF3F3F3F"/>
      </right>
      <top style="thin">
        <color indexed="11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indexed="11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ck">
        <color rgb="FFBFCFC7"/>
      </left>
      <right style="thick">
        <color rgb="FFBFCFC7"/>
      </right>
      <top style="thick">
        <color rgb="FFBFCFC7"/>
      </top>
      <bottom style="thick">
        <color rgb="FFBFCFC7"/>
      </bottom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ck">
        <color rgb="FFBFCFC7"/>
      </left>
      <right style="thick">
        <color rgb="FFBFCFC7"/>
      </right>
      <top style="thick">
        <color rgb="FFBFCFC7"/>
      </top>
      <bottom/>
      <diagonal/>
    </border>
    <border>
      <left style="thick">
        <color rgb="FFBFCFC7"/>
      </left>
      <right style="thick">
        <color rgb="FFBFCFC7"/>
      </right>
      <top/>
      <bottom/>
      <diagonal/>
    </border>
    <border>
      <left style="thick">
        <color rgb="FFBFCFC7"/>
      </left>
      <right style="thick">
        <color rgb="FFBFCFC7"/>
      </right>
      <top/>
      <bottom style="thick">
        <color rgb="FFBFCFC7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10"/>
      </left>
      <right/>
      <top style="thin">
        <color indexed="11"/>
      </top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10"/>
      </right>
      <top style="thin">
        <color indexed="10"/>
      </top>
      <bottom style="thin">
        <color theme="0" tint="-0.2499465926084170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24994659260841701"/>
      </bottom>
      <diagonal/>
    </border>
    <border>
      <left style="thin">
        <color indexed="10"/>
      </left>
      <right/>
      <top/>
      <bottom style="thin">
        <color theme="0" tint="-0.24994659260841701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10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10"/>
      </left>
      <right/>
      <top/>
      <bottom style="thin">
        <color theme="0" tint="-0.34998626667073579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34998626667073579"/>
      </bottom>
      <diagonal/>
    </border>
    <border>
      <left/>
      <right style="thin">
        <color indexed="10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/>
      <bottom style="thin">
        <color rgb="FF000000"/>
      </bottom>
      <diagonal/>
    </border>
    <border>
      <left style="thin">
        <color indexed="10"/>
      </left>
      <right/>
      <top/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000000"/>
      </bottom>
      <diagonal/>
    </border>
    <border>
      <left style="thin">
        <color theme="0" tint="-0.2499465926084170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rgb="FF00000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rgb="FF3F3F3F"/>
      </left>
      <right style="thin">
        <color rgb="FF3F3F3F"/>
      </right>
      <top/>
      <bottom style="thin">
        <color indexed="11"/>
      </bottom>
      <diagonal/>
    </border>
    <border>
      <left style="medium">
        <color theme="2" tint="-9.9887081514938816E-2"/>
      </left>
      <right style="medium">
        <color theme="2" tint="-9.9887081514938816E-2"/>
      </right>
      <top/>
      <bottom style="medium">
        <color theme="2" tint="-9.985656300546282E-2"/>
      </bottom>
      <diagonal/>
    </border>
    <border>
      <left style="thin">
        <color indexed="10"/>
      </left>
      <right style="thin">
        <color indexed="1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5A5A5"/>
      </left>
      <right style="thin">
        <color indexed="10"/>
      </right>
      <top/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10"/>
      </left>
      <right style="thin">
        <color indexed="10"/>
      </right>
      <top/>
      <bottom style="thin">
        <color rgb="FFBFBFBF"/>
      </bottom>
      <diagonal/>
    </border>
    <border>
      <left style="thin">
        <color indexed="10"/>
      </left>
      <right/>
      <top/>
      <bottom style="thin">
        <color rgb="FFBFBFBF"/>
      </bottom>
      <diagonal/>
    </border>
    <border>
      <left style="thin">
        <color theme="0" tint="-0.24994659260841701"/>
      </left>
      <right/>
      <top/>
      <bottom style="thin">
        <color rgb="FFBFBFBF"/>
      </bottom>
      <diagonal/>
    </border>
    <border>
      <left style="thin">
        <color indexed="10"/>
      </left>
      <right style="thin">
        <color indexed="10"/>
      </right>
      <top/>
      <bottom style="thin">
        <color rgb="FFA6A6A6"/>
      </bottom>
      <diagonal/>
    </border>
    <border>
      <left style="thin">
        <color indexed="1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thin">
        <color theme="0" tint="-0.24994659260841701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theme="0" tint="-0.24994659260841701"/>
      </left>
      <right/>
      <top/>
      <bottom style="medium">
        <color rgb="FFED7D31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rgb="FFA6A6A6"/>
      </top>
      <bottom style="thin">
        <color theme="0" tint="-0.34998626667073579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n">
        <color rgb="FFBFBFBF"/>
      </left>
      <right style="thin">
        <color indexed="1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rgb="FF000000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rgb="FF000000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rgb="FF000000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000000"/>
      </bottom>
      <diagonal/>
    </border>
    <border>
      <left/>
      <right/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 style="thin">
        <color rgb="FFBFBFBF"/>
      </right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theme="0" tint="-0.24994659260841701"/>
      </top>
      <bottom/>
      <diagonal/>
    </border>
    <border>
      <left style="thin">
        <color rgb="FFBFBFBF"/>
      </left>
      <right/>
      <top style="thin">
        <color theme="0" tint="-0.24994659260841701"/>
      </top>
      <bottom/>
      <diagonal/>
    </border>
    <border>
      <left/>
      <right style="thin">
        <color indexed="10"/>
      </right>
      <top/>
      <bottom style="thin">
        <color rgb="FF000000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rgb="FFBFBFBF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rgb="FFBFBFBF"/>
      </bottom>
      <diagonal/>
    </border>
    <border>
      <left/>
      <right/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rgb="FFBFBFBF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rgb="FFBFBFBF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rgb="FFBFBFBF"/>
      </bottom>
      <diagonal/>
    </border>
    <border>
      <left style="thin">
        <color indexed="10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 style="thin">
        <color indexed="10"/>
      </left>
      <right style="thin">
        <color rgb="FF3F3F3F"/>
      </right>
      <top style="thin">
        <color indexed="11"/>
      </top>
      <bottom/>
      <diagonal/>
    </border>
    <border>
      <left style="thin">
        <color indexed="10"/>
      </left>
      <right style="thin">
        <color rgb="FF3F3F3F"/>
      </right>
      <top/>
      <bottom/>
      <diagonal/>
    </border>
    <border>
      <left style="thin">
        <color indexed="10"/>
      </left>
      <right style="thin">
        <color rgb="FF3F3F3F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rgb="FFA5A5A5"/>
      </left>
      <right style="thin">
        <color indexed="10"/>
      </right>
      <top/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BFBFBF"/>
      </bottom>
      <diagonal/>
    </border>
    <border>
      <left style="thin">
        <color indexed="10"/>
      </left>
      <right style="thin">
        <color indexed="10"/>
      </right>
      <top style="thin">
        <color theme="0" tint="-0.249977111117893"/>
      </top>
      <bottom style="thin">
        <color rgb="FFBFBFBF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rgb="FFBFBFBF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11"/>
      </right>
      <top style="thin">
        <color indexed="1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rgb="FFBFBFBF"/>
      </bottom>
      <diagonal/>
    </border>
    <border>
      <left style="medium">
        <color theme="2" tint="-9.9887081514938816E-2"/>
      </left>
      <right style="medium">
        <color theme="2" tint="-9.9887081514938816E-2"/>
      </right>
      <top/>
      <bottom style="thin">
        <color rgb="FF000000"/>
      </bottom>
      <diagonal/>
    </border>
    <border>
      <left style="thin">
        <color indexed="10"/>
      </left>
      <right style="thin">
        <color rgb="FF3F3F3F"/>
      </right>
      <top/>
      <bottom style="thin">
        <color rgb="FF000000"/>
      </bottom>
      <diagonal/>
    </border>
    <border>
      <left/>
      <right style="thin">
        <color indexed="11"/>
      </right>
      <top/>
      <bottom style="thin">
        <color rgb="FFBFBFBF"/>
      </bottom>
      <diagonal/>
    </border>
    <border>
      <left style="thin">
        <color rgb="FFBFBFBF"/>
      </left>
      <right style="thin">
        <color indexed="10"/>
      </right>
      <top style="thin">
        <color theme="0" tint="-0.24994659260841701"/>
      </top>
      <bottom style="thin">
        <color rgb="FFBFBFBF"/>
      </bottom>
      <diagonal/>
    </border>
    <border>
      <left/>
      <right style="thin">
        <color indexed="10"/>
      </right>
      <top/>
      <bottom style="thin">
        <color rgb="FFBFBFBF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rgb="FFBFBFBF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rgb="FFBFBFBF"/>
      </bottom>
      <diagonal/>
    </border>
    <border>
      <left/>
      <right/>
      <top style="thin">
        <color theme="0" tint="-0.34998626667073579"/>
      </top>
      <bottom style="thin">
        <color rgb="FFBFBFBF"/>
      </bottom>
      <diagonal/>
    </border>
    <border>
      <left style="thin">
        <color indexed="10"/>
      </left>
      <right style="thin">
        <color rgb="FFBFBFBF"/>
      </right>
      <top/>
      <bottom style="thin">
        <color rgb="FFBFBFBF"/>
      </bottom>
      <diagonal/>
    </border>
    <border>
      <left style="thin">
        <color rgb="FFA5A5A5"/>
      </left>
      <right style="thin">
        <color indexed="10"/>
      </right>
      <top/>
      <bottom style="thin">
        <color rgb="FFBFBFBF"/>
      </bottom>
      <diagonal/>
    </border>
    <border>
      <left/>
      <right style="thin">
        <color rgb="FFA5A5A5"/>
      </right>
      <top/>
      <bottom style="thin">
        <color rgb="FFBFBFBF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indexed="64"/>
      </right>
      <top/>
      <bottom style="thin">
        <color rgb="FFBFBFBF"/>
      </bottom>
      <diagonal/>
    </border>
    <border>
      <left style="thin">
        <color rgb="FFAEAAAA"/>
      </left>
      <right style="thin">
        <color rgb="FFAEAAAA"/>
      </right>
      <top/>
      <bottom style="thin">
        <color rgb="FFBFBFBF"/>
      </bottom>
      <diagonal/>
    </border>
    <border>
      <left style="thin">
        <color rgb="FFAEAAAA"/>
      </left>
      <right/>
      <top/>
      <bottom style="thin">
        <color rgb="FF000000"/>
      </bottom>
      <diagonal/>
    </border>
    <border>
      <left style="thin">
        <color indexed="10"/>
      </left>
      <right style="thin">
        <color rgb="FF3F3F3F"/>
      </right>
      <top style="thin">
        <color rgb="FF00000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rgb="FF000000"/>
      </bottom>
      <diagonal/>
    </border>
    <border>
      <left/>
      <right style="thin">
        <color indexed="10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indexed="64"/>
      </bottom>
      <diagonal/>
    </border>
    <border>
      <left style="thin">
        <color indexed="10"/>
      </left>
      <right/>
      <top style="thin">
        <color rgb="FF000000"/>
      </top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theme="0" tint="-0.34998626667073579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rgb="FF000000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/>
      <right style="thin">
        <color rgb="FFBFBFBF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FBFBF"/>
      </right>
      <top style="thin">
        <color theme="0" tint="-0.34998626667073579"/>
      </top>
      <bottom style="thin">
        <color rgb="FFBFBFBF"/>
      </bottom>
      <diagonal/>
    </border>
    <border>
      <left/>
      <right style="thin">
        <color rgb="FFBFBFBF"/>
      </right>
      <top style="thin">
        <color theme="0" tint="-0.34998626667073579"/>
      </top>
      <bottom/>
      <diagonal/>
    </border>
    <border>
      <left/>
      <right style="thin">
        <color rgb="FFBFBFBF"/>
      </right>
      <top/>
      <bottom style="thin">
        <color rgb="FFA6A6A6"/>
      </bottom>
      <diagonal/>
    </border>
    <border>
      <left/>
      <right style="thin">
        <color rgb="FFBFBFBF"/>
      </right>
      <top style="thin">
        <color theme="0" tint="-0.34998626667073579"/>
      </top>
      <bottom style="thin">
        <color rgb="FF000000"/>
      </bottom>
      <diagonal/>
    </border>
    <border>
      <left/>
      <right style="thin">
        <color rgb="FFBFBFBF"/>
      </right>
      <top/>
      <bottom/>
      <diagonal/>
    </border>
    <border>
      <left style="thin">
        <color indexed="10"/>
      </left>
      <right style="thin">
        <color indexed="10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10"/>
      </left>
      <right style="thin">
        <color indexed="10"/>
      </right>
      <top style="thin">
        <color rgb="FFBFBFBF"/>
      </top>
      <bottom style="thin">
        <color rgb="FF000000"/>
      </bottom>
      <diagonal/>
    </border>
    <border>
      <left style="thin">
        <color indexed="10"/>
      </left>
      <right/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rgb="FFBFBFBF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/>
      <diagonal/>
    </border>
    <border>
      <left/>
      <right style="thin">
        <color indexed="10"/>
      </right>
      <top style="thin">
        <color theme="0" tint="-0.24994659260841701"/>
      </top>
      <bottom/>
      <diagonal/>
    </border>
    <border>
      <left style="thin">
        <color indexed="10"/>
      </left>
      <right style="thin">
        <color indexed="10"/>
      </right>
      <top style="thin">
        <color rgb="FFBFBFBF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rgb="FFBFBFBF"/>
      </right>
      <top style="thin">
        <color rgb="FFBFBFBF"/>
      </top>
      <bottom style="medium">
        <color rgb="FFF4B08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F4B08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/>
      <top/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0" tint="-0.249977111117893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 style="thin">
        <color rgb="FFBFBFBF"/>
      </top>
      <bottom style="thin">
        <color theme="0" tint="-0.249977111117893"/>
      </bottom>
      <diagonal/>
    </border>
    <border>
      <left style="thin">
        <color indexed="10"/>
      </left>
      <right style="thin">
        <color rgb="FFBFBFBF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indexed="10"/>
      </left>
      <right/>
      <top/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1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rgb="FFBFBFBF"/>
      </top>
      <bottom style="thin">
        <color theme="1"/>
      </bottom>
      <diagonal/>
    </border>
    <border>
      <left style="thin">
        <color indexed="10"/>
      </left>
      <right style="thin">
        <color rgb="FFBFBFBF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/>
      <right style="thin">
        <color indexed="11"/>
      </right>
      <top style="thin">
        <color indexed="10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/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3" fillId="4" borderId="6" applyNumberFormat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 wrapText="1"/>
    </xf>
  </cellStyleXfs>
  <cellXfs count="6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 applyProtection="1">
      <alignment vertical="top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49" fontId="8" fillId="6" borderId="7" xfId="3" applyNumberFormat="1" applyFont="1" applyBorder="1" applyAlignment="1" applyProtection="1">
      <alignment vertical="top" wrapText="1"/>
      <protection locked="0"/>
    </xf>
    <xf numFmtId="49" fontId="2" fillId="0" borderId="5" xfId="0" applyNumberFormat="1" applyFont="1" applyBorder="1" applyAlignment="1" applyProtection="1">
      <alignment vertical="top" wrapText="1"/>
      <protection locked="0"/>
    </xf>
    <xf numFmtId="0" fontId="4" fillId="0" borderId="0" xfId="0" applyNumberFormat="1" applyFont="1" applyAlignment="1" applyProtection="1">
      <alignment vertical="top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" fillId="0" borderId="13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49" fontId="2" fillId="0" borderId="3" xfId="0" applyNumberFormat="1" applyFont="1" applyBorder="1" applyAlignment="1" applyProtection="1">
      <alignment vertical="top" wrapText="1"/>
      <protection locked="0"/>
    </xf>
    <xf numFmtId="49" fontId="2" fillId="0" borderId="2" xfId="0" applyNumberFormat="1" applyFont="1" applyBorder="1" applyAlignment="1" applyProtection="1">
      <alignment vertical="top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0" fontId="2" fillId="0" borderId="9" xfId="0" applyNumberFormat="1" applyFont="1" applyBorder="1" applyAlignment="1" applyProtection="1">
      <alignment horizontal="center" vertical="center" wrapText="1"/>
    </xf>
    <xf numFmtId="49" fontId="2" fillId="0" borderId="4" xfId="0" applyNumberFormat="1" applyFont="1" applyBorder="1" applyAlignment="1" applyProtection="1">
      <alignment vertical="top" wrapText="1"/>
      <protection locked="0"/>
    </xf>
    <xf numFmtId="0" fontId="2" fillId="0" borderId="4" xfId="0" applyNumberFormat="1" applyFont="1" applyBorder="1" applyAlignment="1" applyProtection="1">
      <alignment vertical="top" wrapText="1"/>
      <protection locked="0"/>
    </xf>
    <xf numFmtId="1" fontId="0" fillId="0" borderId="0" xfId="0" applyNumberFormat="1" applyFont="1" applyAlignment="1">
      <alignment vertical="top" wrapText="1"/>
    </xf>
    <xf numFmtId="1" fontId="10" fillId="0" borderId="17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1" fontId="10" fillId="8" borderId="17" xfId="0" applyNumberFormat="1" applyFont="1" applyFill="1" applyBorder="1" applyAlignment="1">
      <alignment horizontal="center" vertical="center" wrapText="1"/>
    </xf>
    <xf numFmtId="0" fontId="10" fillId="8" borderId="17" xfId="0" applyFont="1" applyFill="1" applyBorder="1" applyAlignment="1">
      <alignment horizontal="center" vertical="center" wrapText="1"/>
    </xf>
    <xf numFmtId="0" fontId="10" fillId="8" borderId="18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8" borderId="16" xfId="0" applyFont="1" applyFill="1" applyBorder="1" applyAlignment="1">
      <alignment horizontal="left" vertical="center" wrapText="1"/>
    </xf>
    <xf numFmtId="0" fontId="25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49" fontId="13" fillId="0" borderId="4" xfId="0" applyNumberFormat="1" applyFont="1" applyBorder="1" applyAlignment="1" applyProtection="1">
      <alignment vertical="top" wrapText="1"/>
      <protection locked="0"/>
    </xf>
    <xf numFmtId="0" fontId="0" fillId="0" borderId="26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10" fillId="0" borderId="30" xfId="0" applyFont="1" applyBorder="1" applyAlignment="1" applyProtection="1">
      <alignment horizontal="center" vertical="center"/>
      <protection locked="0"/>
    </xf>
    <xf numFmtId="1" fontId="2" fillId="0" borderId="31" xfId="0" applyNumberFormat="1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2" fillId="0" borderId="30" xfId="0" applyNumberFormat="1" applyFont="1" applyBorder="1" applyAlignment="1">
      <alignment vertical="top" wrapText="1"/>
    </xf>
    <xf numFmtId="14" fontId="6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4" xfId="0" applyNumberFormat="1" applyFont="1" applyBorder="1" applyAlignment="1">
      <alignment vertical="top" wrapText="1"/>
    </xf>
    <xf numFmtId="165" fontId="22" fillId="3" borderId="32" xfId="0" applyNumberFormat="1" applyFont="1" applyFill="1" applyBorder="1" applyAlignment="1" applyProtection="1">
      <alignment vertical="center" wrapText="1"/>
      <protection locked="0"/>
    </xf>
    <xf numFmtId="14" fontId="20" fillId="3" borderId="32" xfId="0" applyNumberFormat="1" applyFont="1" applyFill="1" applyBorder="1" applyAlignment="1" applyProtection="1">
      <alignment vertical="center" wrapText="1"/>
      <protection locked="0"/>
    </xf>
    <xf numFmtId="164" fontId="5" fillId="3" borderId="32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32" xfId="0" applyFont="1" applyFill="1" applyBorder="1" applyAlignment="1" applyProtection="1">
      <alignment horizontal="center" vertical="center" wrapText="1"/>
      <protection locked="0"/>
    </xf>
    <xf numFmtId="0" fontId="5" fillId="3" borderId="35" xfId="0" applyFont="1" applyFill="1" applyBorder="1" applyAlignment="1" applyProtection="1">
      <alignment vertical="center" wrapText="1"/>
      <protection locked="0"/>
    </xf>
    <xf numFmtId="1" fontId="2" fillId="0" borderId="35" xfId="0" applyNumberFormat="1" applyFont="1" applyBorder="1" applyAlignment="1" applyProtection="1">
      <alignment horizontal="left" vertical="center" wrapText="1"/>
      <protection locked="0"/>
    </xf>
    <xf numFmtId="0" fontId="19" fillId="0" borderId="36" xfId="0" applyFont="1" applyBorder="1" applyAlignment="1" applyProtection="1">
      <alignment horizontal="center" vertical="center" wrapText="1"/>
      <protection locked="0"/>
    </xf>
    <xf numFmtId="49" fontId="23" fillId="3" borderId="32" xfId="0" applyNumberFormat="1" applyFont="1" applyFill="1" applyBorder="1" applyAlignment="1" applyProtection="1">
      <alignment horizontal="right" vertical="center" wrapText="1"/>
      <protection locked="0"/>
    </xf>
    <xf numFmtId="14" fontId="21" fillId="3" borderId="32" xfId="0" applyNumberFormat="1" applyFont="1" applyFill="1" applyBorder="1" applyAlignment="1" applyProtection="1">
      <alignment vertical="center" wrapText="1"/>
      <protection locked="0"/>
    </xf>
    <xf numFmtId="14" fontId="23" fillId="3" borderId="32" xfId="0" applyNumberFormat="1" applyFont="1" applyFill="1" applyBorder="1" applyAlignment="1" applyProtection="1">
      <alignment vertical="center" wrapText="1"/>
      <protection locked="0"/>
    </xf>
    <xf numFmtId="165" fontId="22" fillId="3" borderId="32" xfId="0" applyNumberFormat="1" applyFont="1" applyFill="1" applyBorder="1" applyAlignment="1" applyProtection="1">
      <alignment vertical="top" wrapText="1"/>
      <protection locked="0"/>
    </xf>
    <xf numFmtId="0" fontId="23" fillId="3" borderId="32" xfId="0" applyFont="1" applyFill="1" applyBorder="1" applyAlignment="1" applyProtection="1">
      <alignment horizontal="center" vertical="center" wrapText="1"/>
      <protection locked="0"/>
    </xf>
    <xf numFmtId="14" fontId="5" fillId="3" borderId="32" xfId="0" applyNumberFormat="1" applyFont="1" applyFill="1" applyBorder="1" applyAlignment="1" applyProtection="1">
      <alignment vertical="center" wrapText="1"/>
      <protection locked="0"/>
    </xf>
    <xf numFmtId="14" fontId="18" fillId="3" borderId="32" xfId="0" applyNumberFormat="1" applyFont="1" applyFill="1" applyBorder="1" applyAlignment="1" applyProtection="1">
      <alignment vertical="center" wrapText="1"/>
      <protection locked="0"/>
    </xf>
    <xf numFmtId="14" fontId="2" fillId="0" borderId="34" xfId="0" applyNumberFormat="1" applyFont="1" applyBorder="1" applyAlignment="1" applyProtection="1">
      <alignment vertical="center" wrapText="1"/>
      <protection locked="0"/>
    </xf>
    <xf numFmtId="0" fontId="2" fillId="0" borderId="34" xfId="0" applyNumberFormat="1" applyFont="1" applyBorder="1" applyAlignment="1" applyProtection="1">
      <alignment horizontal="center" vertical="center" wrapText="1"/>
      <protection locked="0"/>
    </xf>
    <xf numFmtId="0" fontId="2" fillId="0" borderId="34" xfId="0" applyNumberFormat="1" applyFont="1" applyBorder="1" applyAlignment="1" applyProtection="1">
      <alignment vertical="center" wrapText="1"/>
      <protection locked="0"/>
    </xf>
    <xf numFmtId="49" fontId="6" fillId="2" borderId="3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40" xfId="0" applyFont="1" applyFill="1" applyBorder="1" applyAlignment="1" applyProtection="1">
      <alignment vertical="center" wrapText="1"/>
      <protection locked="0"/>
    </xf>
    <xf numFmtId="1" fontId="2" fillId="0" borderId="33" xfId="0" applyNumberFormat="1" applyFont="1" applyBorder="1" applyAlignment="1" applyProtection="1">
      <alignment horizontal="left" vertical="center" wrapText="1"/>
      <protection locked="0"/>
    </xf>
    <xf numFmtId="49" fontId="6" fillId="2" borderId="36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36" xfId="0" applyNumberFormat="1" applyFont="1" applyBorder="1" applyAlignment="1" applyProtection="1">
      <alignment horizontal="center" vertical="center" wrapText="1"/>
      <protection locked="0"/>
    </xf>
    <xf numFmtId="0" fontId="5" fillId="3" borderId="43" xfId="0" applyFont="1" applyFill="1" applyBorder="1" applyAlignment="1" applyProtection="1">
      <alignment vertical="center" wrapText="1"/>
      <protection locked="0"/>
    </xf>
    <xf numFmtId="49" fontId="23" fillId="3" borderId="44" xfId="0" applyNumberFormat="1" applyFont="1" applyFill="1" applyBorder="1" applyAlignment="1" applyProtection="1">
      <alignment horizontal="right" vertical="center" wrapText="1"/>
      <protection locked="0"/>
    </xf>
    <xf numFmtId="0" fontId="5" fillId="3" borderId="45" xfId="0" applyFont="1" applyFill="1" applyBorder="1" applyAlignment="1" applyProtection="1">
      <alignment vertical="center" wrapText="1"/>
      <protection locked="0"/>
    </xf>
    <xf numFmtId="0" fontId="5" fillId="3" borderId="46" xfId="0" applyFont="1" applyFill="1" applyBorder="1" applyAlignment="1" applyProtection="1">
      <alignment vertical="center" wrapText="1"/>
      <protection locked="0"/>
    </xf>
    <xf numFmtId="1" fontId="2" fillId="0" borderId="48" xfId="0" applyNumberFormat="1" applyFont="1" applyBorder="1" applyAlignment="1" applyProtection="1">
      <alignment horizontal="left" vertical="center" wrapText="1"/>
      <protection locked="0"/>
    </xf>
    <xf numFmtId="0" fontId="19" fillId="0" borderId="49" xfId="0" applyFont="1" applyBorder="1" applyAlignment="1" applyProtection="1">
      <alignment horizontal="center" vertical="center" wrapText="1"/>
      <protection locked="0"/>
    </xf>
    <xf numFmtId="14" fontId="20" fillId="3" borderId="44" xfId="0" applyNumberFormat="1" applyFont="1" applyFill="1" applyBorder="1" applyAlignment="1" applyProtection="1">
      <alignment vertical="center" wrapText="1"/>
      <protection locked="0"/>
    </xf>
    <xf numFmtId="165" fontId="22" fillId="3" borderId="44" xfId="0" applyNumberFormat="1" applyFont="1" applyFill="1" applyBorder="1" applyAlignment="1" applyProtection="1">
      <alignment vertical="center" wrapText="1"/>
      <protection locked="0"/>
    </xf>
    <xf numFmtId="14" fontId="20" fillId="3" borderId="52" xfId="0" applyNumberFormat="1" applyFont="1" applyFill="1" applyBorder="1" applyAlignment="1" applyProtection="1">
      <alignment vertical="center" wrapText="1"/>
      <protection locked="0"/>
    </xf>
    <xf numFmtId="164" fontId="5" fillId="3" borderId="52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51" xfId="0" applyFont="1" applyFill="1" applyBorder="1" applyAlignment="1" applyProtection="1">
      <alignment vertical="center" wrapText="1"/>
      <protection locked="0"/>
    </xf>
    <xf numFmtId="1" fontId="2" fillId="0" borderId="51" xfId="0" applyNumberFormat="1" applyFont="1" applyBorder="1" applyAlignment="1" applyProtection="1">
      <alignment horizontal="left" vertical="center" wrapText="1"/>
      <protection locked="0"/>
    </xf>
    <xf numFmtId="1" fontId="2" fillId="0" borderId="53" xfId="0" applyNumberFormat="1" applyFont="1" applyBorder="1" applyAlignment="1" applyProtection="1">
      <alignment horizontal="left" vertical="center" wrapText="1"/>
      <protection locked="0"/>
    </xf>
    <xf numFmtId="0" fontId="2" fillId="0" borderId="54" xfId="0" applyNumberFormat="1" applyFont="1" applyBorder="1" applyAlignment="1">
      <alignment vertical="top" wrapText="1"/>
    </xf>
    <xf numFmtId="14" fontId="23" fillId="3" borderId="55" xfId="0" applyNumberFormat="1" applyFont="1" applyFill="1" applyBorder="1" applyAlignment="1" applyProtection="1">
      <alignment vertical="center" wrapText="1"/>
      <protection locked="0"/>
    </xf>
    <xf numFmtId="14" fontId="20" fillId="3" borderId="55" xfId="0" applyNumberFormat="1" applyFont="1" applyFill="1" applyBorder="1" applyAlignment="1" applyProtection="1">
      <alignment vertical="center" wrapText="1"/>
      <protection locked="0"/>
    </xf>
    <xf numFmtId="0" fontId="5" fillId="3" borderId="50" xfId="0" applyFont="1" applyFill="1" applyBorder="1" applyAlignment="1" applyProtection="1">
      <alignment vertical="center" wrapText="1"/>
      <protection locked="0"/>
    </xf>
    <xf numFmtId="1" fontId="2" fillId="0" borderId="50" xfId="0" applyNumberFormat="1" applyFont="1" applyBorder="1" applyAlignment="1" applyProtection="1">
      <alignment horizontal="left" vertical="center" wrapText="1"/>
      <protection locked="0"/>
    </xf>
    <xf numFmtId="1" fontId="2" fillId="0" borderId="57" xfId="0" applyNumberFormat="1" applyFont="1" applyBorder="1" applyAlignment="1" applyProtection="1">
      <alignment horizontal="left" vertical="center" wrapText="1"/>
      <protection locked="0"/>
    </xf>
    <xf numFmtId="0" fontId="2" fillId="0" borderId="58" xfId="0" applyNumberFormat="1" applyFont="1" applyBorder="1" applyAlignment="1">
      <alignment vertical="top" wrapText="1"/>
    </xf>
    <xf numFmtId="164" fontId="5" fillId="3" borderId="55" xfId="0" applyNumberFormat="1" applyFont="1" applyFill="1" applyBorder="1" applyAlignment="1" applyProtection="1">
      <alignment horizontal="center" vertical="center" wrapText="1"/>
      <protection locked="0"/>
    </xf>
    <xf numFmtId="14" fontId="21" fillId="3" borderId="52" xfId="0" applyNumberFormat="1" applyFont="1" applyFill="1" applyBorder="1" applyAlignment="1" applyProtection="1">
      <alignment vertical="center" wrapText="1"/>
      <protection locked="0"/>
    </xf>
    <xf numFmtId="164" fontId="5" fillId="3" borderId="44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60" xfId="0" applyNumberFormat="1" applyFont="1" applyBorder="1" applyAlignment="1" applyProtection="1">
      <alignment horizontal="left" vertical="center" wrapText="1"/>
      <protection locked="0"/>
    </xf>
    <xf numFmtId="1" fontId="2" fillId="0" borderId="62" xfId="0" applyNumberFormat="1" applyFont="1" applyBorder="1" applyAlignment="1" applyProtection="1">
      <alignment horizontal="left" vertical="center" wrapText="1"/>
      <protection locked="0"/>
    </xf>
    <xf numFmtId="0" fontId="2" fillId="0" borderId="63" xfId="0" applyNumberFormat="1" applyFont="1" applyBorder="1" applyAlignment="1">
      <alignment vertical="top" wrapText="1"/>
    </xf>
    <xf numFmtId="1" fontId="2" fillId="0" borderId="64" xfId="0" applyNumberFormat="1" applyFont="1" applyBorder="1" applyAlignment="1" applyProtection="1">
      <alignment horizontal="left" vertical="center" wrapText="1"/>
      <protection locked="0"/>
    </xf>
    <xf numFmtId="49" fontId="6" fillId="2" borderId="35" xfId="0" applyNumberFormat="1" applyFont="1" applyFill="1" applyBorder="1" applyAlignment="1" applyProtection="1">
      <alignment horizontal="center" vertical="center" wrapText="1"/>
      <protection locked="0"/>
    </xf>
    <xf numFmtId="14" fontId="20" fillId="3" borderId="59" xfId="0" applyNumberFormat="1" applyFont="1" applyFill="1" applyBorder="1" applyAlignment="1" applyProtection="1">
      <alignment vertical="center" wrapText="1"/>
      <protection locked="0"/>
    </xf>
    <xf numFmtId="49" fontId="8" fillId="7" borderId="65" xfId="4" applyNumberFormat="1" applyFont="1" applyBorder="1" applyAlignment="1" applyProtection="1">
      <alignment vertical="top" wrapText="1"/>
      <protection locked="0"/>
    </xf>
    <xf numFmtId="49" fontId="8" fillId="17" borderId="7" xfId="3" applyNumberFormat="1" applyFont="1" applyFill="1" applyBorder="1" applyAlignment="1" applyProtection="1">
      <alignment vertical="top" wrapText="1"/>
      <protection locked="0"/>
    </xf>
    <xf numFmtId="14" fontId="20" fillId="3" borderId="69" xfId="0" applyNumberFormat="1" applyFont="1" applyFill="1" applyBorder="1" applyAlignment="1" applyProtection="1">
      <alignment vertical="center" wrapText="1"/>
      <protection locked="0"/>
    </xf>
    <xf numFmtId="14" fontId="20" fillId="3" borderId="68" xfId="0" applyNumberFormat="1" applyFont="1" applyFill="1" applyBorder="1" applyAlignment="1" applyProtection="1">
      <alignment vertical="center" wrapText="1"/>
      <protection locked="0"/>
    </xf>
    <xf numFmtId="14" fontId="23" fillId="3" borderId="44" xfId="0" applyNumberFormat="1" applyFont="1" applyFill="1" applyBorder="1" applyAlignment="1" applyProtection="1">
      <alignment vertical="center" wrapText="1"/>
      <protection locked="0"/>
    </xf>
    <xf numFmtId="14" fontId="23" fillId="3" borderId="71" xfId="0" applyNumberFormat="1" applyFont="1" applyFill="1" applyBorder="1" applyAlignment="1" applyProtection="1">
      <alignment vertical="center" wrapText="1"/>
      <protection locked="0"/>
    </xf>
    <xf numFmtId="14" fontId="21" fillId="3" borderId="71" xfId="0" applyNumberFormat="1" applyFont="1" applyFill="1" applyBorder="1" applyAlignment="1" applyProtection="1">
      <alignment vertical="center" wrapText="1"/>
      <protection locked="0"/>
    </xf>
    <xf numFmtId="0" fontId="5" fillId="3" borderId="72" xfId="0" applyFont="1" applyFill="1" applyBorder="1" applyAlignment="1" applyProtection="1">
      <alignment vertical="center" wrapText="1"/>
      <protection locked="0"/>
    </xf>
    <xf numFmtId="1" fontId="2" fillId="0" borderId="74" xfId="0" applyNumberFormat="1" applyFont="1" applyBorder="1" applyAlignment="1" applyProtection="1">
      <alignment horizontal="left" vertical="center" wrapText="1"/>
      <protection locked="0"/>
    </xf>
    <xf numFmtId="0" fontId="2" fillId="0" borderId="75" xfId="0" applyNumberFormat="1" applyFont="1" applyBorder="1" applyAlignment="1">
      <alignment vertical="top" wrapText="1"/>
    </xf>
    <xf numFmtId="14" fontId="23" fillId="3" borderId="76" xfId="0" applyNumberFormat="1" applyFont="1" applyFill="1" applyBorder="1" applyAlignment="1" applyProtection="1">
      <alignment vertical="center" wrapText="1"/>
      <protection locked="0"/>
    </xf>
    <xf numFmtId="14" fontId="20" fillId="3" borderId="76" xfId="0" applyNumberFormat="1" applyFont="1" applyFill="1" applyBorder="1" applyAlignment="1" applyProtection="1">
      <alignment vertical="center" wrapText="1"/>
      <protection locked="0"/>
    </xf>
    <xf numFmtId="164" fontId="5" fillId="3" borderId="76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77" xfId="0" applyFont="1" applyFill="1" applyBorder="1" applyAlignment="1" applyProtection="1">
      <alignment vertical="center" wrapText="1"/>
      <protection locked="0"/>
    </xf>
    <xf numFmtId="1" fontId="2" fillId="0" borderId="77" xfId="0" applyNumberFormat="1" applyFont="1" applyBorder="1" applyAlignment="1" applyProtection="1">
      <alignment horizontal="left" vertical="center" wrapText="1"/>
      <protection locked="0"/>
    </xf>
    <xf numFmtId="1" fontId="2" fillId="0" borderId="78" xfId="0" applyNumberFormat="1" applyFont="1" applyBorder="1" applyAlignment="1" applyProtection="1">
      <alignment horizontal="left" vertical="center" wrapText="1"/>
      <protection locked="0"/>
    </xf>
    <xf numFmtId="14" fontId="23" fillId="3" borderId="79" xfId="0" applyNumberFormat="1" applyFont="1" applyFill="1" applyBorder="1" applyAlignment="1" applyProtection="1">
      <alignment vertical="center" wrapText="1"/>
      <protection locked="0"/>
    </xf>
    <xf numFmtId="14" fontId="20" fillId="3" borderId="79" xfId="0" applyNumberFormat="1" applyFont="1" applyFill="1" applyBorder="1" applyAlignment="1" applyProtection="1">
      <alignment vertical="center" wrapText="1"/>
      <protection locked="0"/>
    </xf>
    <xf numFmtId="0" fontId="5" fillId="3" borderId="80" xfId="0" applyFont="1" applyFill="1" applyBorder="1" applyAlignment="1" applyProtection="1">
      <alignment vertical="center" wrapText="1"/>
      <protection locked="0"/>
    </xf>
    <xf numFmtId="1" fontId="2" fillId="0" borderId="80" xfId="0" applyNumberFormat="1" applyFont="1" applyBorder="1" applyAlignment="1" applyProtection="1">
      <alignment horizontal="left" vertical="center" wrapText="1"/>
      <protection locked="0"/>
    </xf>
    <xf numFmtId="1" fontId="2" fillId="0" borderId="82" xfId="0" applyNumberFormat="1" applyFont="1" applyBorder="1" applyAlignment="1" applyProtection="1">
      <alignment horizontal="left" vertical="center" wrapText="1"/>
      <protection locked="0"/>
    </xf>
    <xf numFmtId="0" fontId="2" fillId="0" borderId="81" xfId="0" applyNumberFormat="1" applyFont="1" applyBorder="1" applyAlignment="1">
      <alignment vertical="top" wrapText="1"/>
    </xf>
    <xf numFmtId="165" fontId="22" fillId="3" borderId="79" xfId="0" applyNumberFormat="1" applyFont="1" applyFill="1" applyBorder="1" applyAlignment="1" applyProtection="1">
      <alignment vertical="top" wrapText="1"/>
      <protection locked="0"/>
    </xf>
    <xf numFmtId="0" fontId="23" fillId="3" borderId="79" xfId="0" applyFont="1" applyFill="1" applyBorder="1" applyAlignment="1" applyProtection="1">
      <alignment horizontal="center" vertical="center" wrapText="1"/>
      <protection locked="0"/>
    </xf>
    <xf numFmtId="49" fontId="8" fillId="6" borderId="81" xfId="3" applyNumberFormat="1" applyFont="1" applyBorder="1" applyAlignment="1" applyProtection="1">
      <alignment vertical="top" wrapText="1"/>
      <protection locked="0"/>
    </xf>
    <xf numFmtId="49" fontId="2" fillId="0" borderId="83" xfId="0" applyNumberFormat="1" applyFont="1" applyBorder="1" applyAlignment="1" applyProtection="1">
      <alignment vertical="top" wrapText="1"/>
      <protection locked="0"/>
    </xf>
    <xf numFmtId="49" fontId="2" fillId="0" borderId="84" xfId="0" applyNumberFormat="1" applyFont="1" applyBorder="1" applyAlignment="1" applyProtection="1">
      <alignment vertical="top" wrapText="1"/>
      <protection locked="0"/>
    </xf>
    <xf numFmtId="0" fontId="2" fillId="0" borderId="84" xfId="0" applyNumberFormat="1" applyFont="1" applyBorder="1" applyAlignment="1" applyProtection="1">
      <alignment vertical="top" wrapText="1"/>
      <protection locked="0"/>
    </xf>
    <xf numFmtId="49" fontId="2" fillId="0" borderId="84" xfId="0" applyNumberFormat="1" applyFont="1" applyBorder="1" applyAlignment="1" applyProtection="1">
      <alignment horizontal="center" vertical="center" wrapText="1"/>
      <protection locked="0"/>
    </xf>
    <xf numFmtId="0" fontId="28" fillId="0" borderId="0" xfId="0" applyFont="1" applyAlignment="1">
      <alignment vertical="top" wrapText="1"/>
    </xf>
    <xf numFmtId="1" fontId="2" fillId="0" borderId="81" xfId="0" applyNumberFormat="1" applyFont="1" applyBorder="1" applyAlignment="1" applyProtection="1">
      <alignment horizontal="left" vertical="center" wrapText="1"/>
      <protection locked="0"/>
    </xf>
    <xf numFmtId="1" fontId="2" fillId="0" borderId="85" xfId="0" applyNumberFormat="1" applyFont="1" applyBorder="1" applyAlignment="1" applyProtection="1">
      <alignment horizontal="left" vertical="center" wrapText="1"/>
      <protection locked="0"/>
    </xf>
    <xf numFmtId="0" fontId="23" fillId="16" borderId="44" xfId="0" applyFont="1" applyFill="1" applyBorder="1" applyAlignment="1" applyProtection="1">
      <alignment horizontal="center" vertical="center" wrapText="1"/>
      <protection locked="0"/>
    </xf>
    <xf numFmtId="20" fontId="10" fillId="0" borderId="0" xfId="0" applyNumberFormat="1" applyFont="1" applyAlignment="1">
      <alignment vertical="top" wrapText="1"/>
    </xf>
    <xf numFmtId="1" fontId="2" fillId="0" borderId="86" xfId="0" applyNumberFormat="1" applyFont="1" applyBorder="1" applyAlignment="1" applyProtection="1">
      <alignment horizontal="left" vertical="center" wrapText="1"/>
      <protection locked="0"/>
    </xf>
    <xf numFmtId="0" fontId="3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10" fillId="0" borderId="18" xfId="0" applyNumberFormat="1" applyFont="1" applyBorder="1" applyAlignment="1">
      <alignment horizontal="center" vertical="center" wrapText="1"/>
    </xf>
    <xf numFmtId="0" fontId="31" fillId="0" borderId="0" xfId="0" quotePrefix="1" applyFont="1" applyAlignment="1">
      <alignment vertical="top" wrapText="1"/>
    </xf>
    <xf numFmtId="49" fontId="23" fillId="3" borderId="88" xfId="0" applyNumberFormat="1" applyFont="1" applyFill="1" applyBorder="1" applyAlignment="1" applyProtection="1">
      <alignment horizontal="right" vertical="center" wrapText="1"/>
      <protection locked="0"/>
    </xf>
    <xf numFmtId="14" fontId="20" fillId="3" borderId="88" xfId="0" applyNumberFormat="1" applyFont="1" applyFill="1" applyBorder="1" applyAlignment="1" applyProtection="1">
      <alignment vertical="center" wrapText="1"/>
      <protection locked="0"/>
    </xf>
    <xf numFmtId="0" fontId="5" fillId="3" borderId="87" xfId="0" applyFont="1" applyFill="1" applyBorder="1" applyAlignment="1" applyProtection="1">
      <alignment vertical="center" wrapText="1"/>
      <protection locked="0"/>
    </xf>
    <xf numFmtId="1" fontId="2" fillId="0" borderId="89" xfId="0" applyNumberFormat="1" applyFont="1" applyBorder="1" applyAlignment="1" applyProtection="1">
      <alignment horizontal="left" vertical="center" wrapText="1"/>
      <protection locked="0"/>
    </xf>
    <xf numFmtId="0" fontId="2" fillId="0" borderId="90" xfId="0" applyNumberFormat="1" applyFont="1" applyBorder="1" applyAlignment="1">
      <alignment vertical="top" wrapText="1"/>
    </xf>
    <xf numFmtId="14" fontId="21" fillId="3" borderId="88" xfId="0" applyNumberFormat="1" applyFont="1" applyFill="1" applyBorder="1" applyAlignment="1" applyProtection="1">
      <alignment vertical="center" wrapText="1"/>
      <protection locked="0"/>
    </xf>
    <xf numFmtId="14" fontId="20" fillId="3" borderId="91" xfId="0" applyNumberFormat="1" applyFont="1" applyFill="1" applyBorder="1" applyAlignment="1" applyProtection="1">
      <alignment vertical="center" wrapText="1"/>
      <protection locked="0"/>
    </xf>
    <xf numFmtId="14" fontId="23" fillId="3" borderId="88" xfId="0" applyNumberFormat="1" applyFont="1" applyFill="1" applyBorder="1" applyAlignment="1" applyProtection="1">
      <alignment vertical="center" wrapText="1"/>
      <protection locked="0"/>
    </xf>
    <xf numFmtId="165" fontId="22" fillId="3" borderId="88" xfId="0" applyNumberFormat="1" applyFont="1" applyFill="1" applyBorder="1" applyAlignment="1" applyProtection="1">
      <alignment vertical="center" wrapText="1"/>
      <protection locked="0"/>
    </xf>
    <xf numFmtId="0" fontId="23" fillId="3" borderId="55" xfId="0" applyFont="1" applyFill="1" applyBorder="1" applyAlignment="1" applyProtection="1">
      <alignment horizontal="center" vertical="center" wrapText="1"/>
      <protection locked="0"/>
    </xf>
    <xf numFmtId="0" fontId="23" fillId="16" borderId="88" xfId="0" applyFont="1" applyFill="1" applyBorder="1" applyAlignment="1" applyProtection="1">
      <alignment horizontal="center" vertical="center" wrapText="1"/>
      <protection locked="0"/>
    </xf>
    <xf numFmtId="0" fontId="23" fillId="3" borderId="88" xfId="0" applyFont="1" applyFill="1" applyBorder="1" applyAlignment="1" applyProtection="1">
      <alignment horizontal="center" vertical="center" wrapText="1"/>
      <protection locked="0"/>
    </xf>
    <xf numFmtId="1" fontId="2" fillId="0" borderId="92" xfId="0" applyNumberFormat="1" applyFont="1" applyBorder="1" applyAlignment="1" applyProtection="1">
      <alignment horizontal="left" vertical="center" wrapText="1"/>
      <protection locked="0"/>
    </xf>
    <xf numFmtId="49" fontId="2" fillId="10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10" borderId="47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94" xfId="0" applyNumberFormat="1" applyFont="1" applyFill="1" applyBorder="1" applyAlignment="1" applyProtection="1">
      <alignment horizontal="center" vertical="center" wrapText="1"/>
      <protection locked="0"/>
    </xf>
    <xf numFmtId="14" fontId="6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45" xfId="0" applyNumberFormat="1" applyFont="1" applyFill="1" applyBorder="1" applyAlignment="1" applyProtection="1">
      <alignment horizontal="center" vertical="center" wrapText="1"/>
      <protection locked="0"/>
    </xf>
    <xf numFmtId="14" fontId="20" fillId="3" borderId="35" xfId="0" applyNumberFormat="1" applyFont="1" applyFill="1" applyBorder="1" applyAlignment="1" applyProtection="1">
      <alignment vertical="center" wrapText="1"/>
      <protection locked="0"/>
    </xf>
    <xf numFmtId="14" fontId="20" fillId="3" borderId="50" xfId="0" applyNumberFormat="1" applyFont="1" applyFill="1" applyBorder="1" applyAlignment="1" applyProtection="1">
      <alignment vertical="center" wrapText="1"/>
      <protection locked="0"/>
    </xf>
    <xf numFmtId="164" fontId="5" fillId="3" borderId="50" xfId="0" applyNumberFormat="1" applyFont="1" applyFill="1" applyBorder="1" applyAlignment="1" applyProtection="1">
      <alignment horizontal="center" vertical="center" wrapText="1"/>
      <protection locked="0"/>
    </xf>
    <xf numFmtId="14" fontId="20" fillId="3" borderId="72" xfId="0" applyNumberFormat="1" applyFont="1" applyFill="1" applyBorder="1" applyAlignment="1" applyProtection="1">
      <alignment vertical="center" wrapText="1"/>
      <protection locked="0"/>
    </xf>
    <xf numFmtId="14" fontId="21" fillId="3" borderId="72" xfId="0" applyNumberFormat="1" applyFont="1" applyFill="1" applyBorder="1" applyAlignment="1" applyProtection="1">
      <alignment vertical="center" wrapText="1"/>
      <protection locked="0"/>
    </xf>
    <xf numFmtId="14" fontId="21" fillId="3" borderId="35" xfId="0" applyNumberFormat="1" applyFont="1" applyFill="1" applyBorder="1" applyAlignment="1" applyProtection="1">
      <alignment vertical="center" wrapText="1"/>
      <protection locked="0"/>
    </xf>
    <xf numFmtId="14" fontId="18" fillId="3" borderId="35" xfId="0" applyNumberFormat="1" applyFont="1" applyFill="1" applyBorder="1" applyAlignment="1" applyProtection="1">
      <alignment vertical="center" wrapText="1"/>
      <protection locked="0"/>
    </xf>
    <xf numFmtId="14" fontId="5" fillId="3" borderId="35" xfId="0" applyNumberFormat="1" applyFont="1" applyFill="1" applyBorder="1" applyAlignment="1" applyProtection="1">
      <alignment vertical="center" wrapText="1"/>
      <protection locked="0"/>
    </xf>
    <xf numFmtId="0" fontId="5" fillId="3" borderId="50" xfId="0" applyFont="1" applyFill="1" applyBorder="1" applyAlignment="1" applyProtection="1">
      <alignment horizontal="center" vertical="center" wrapText="1"/>
      <protection locked="0"/>
    </xf>
    <xf numFmtId="0" fontId="5" fillId="3" borderId="80" xfId="0" applyFont="1" applyFill="1" applyBorder="1" applyAlignment="1" applyProtection="1">
      <alignment horizontal="center" vertical="center" wrapText="1"/>
      <protection locked="0"/>
    </xf>
    <xf numFmtId="0" fontId="5" fillId="3" borderId="72" xfId="0" applyFont="1" applyFill="1" applyBorder="1" applyAlignment="1" applyProtection="1">
      <alignment horizontal="center" vertical="center" wrapText="1"/>
      <protection locked="0"/>
    </xf>
    <xf numFmtId="0" fontId="5" fillId="3" borderId="35" xfId="0" applyFont="1" applyFill="1" applyBorder="1" applyAlignment="1" applyProtection="1">
      <alignment horizontal="center" vertical="center" wrapText="1"/>
      <protection locked="0"/>
    </xf>
    <xf numFmtId="0" fontId="6" fillId="2" borderId="35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93" xfId="0" applyNumberFormat="1" applyFont="1" applyBorder="1" applyAlignment="1" applyProtection="1">
      <alignment horizontal="center" vertical="center" wrapText="1"/>
      <protection locked="0"/>
    </xf>
    <xf numFmtId="1" fontId="2" fillId="0" borderId="95" xfId="0" applyNumberFormat="1" applyFont="1" applyBorder="1" applyAlignment="1" applyProtection="1">
      <alignment horizontal="center" vertical="center" wrapText="1"/>
      <protection locked="0"/>
    </xf>
    <xf numFmtId="0" fontId="21" fillId="3" borderId="72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21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18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45" xfId="0" applyFont="1" applyFill="1" applyBorder="1" applyAlignment="1" applyProtection="1">
      <alignment horizontal="center" vertical="center" wrapText="1"/>
      <protection locked="0"/>
    </xf>
    <xf numFmtId="0" fontId="5" fillId="3" borderId="96" xfId="0" applyFont="1" applyFill="1" applyBorder="1" applyAlignment="1" applyProtection="1">
      <alignment horizontal="center" vertical="center" wrapText="1"/>
      <protection locked="0"/>
    </xf>
    <xf numFmtId="14" fontId="20" fillId="3" borderId="96" xfId="0" applyNumberFormat="1" applyFont="1" applyFill="1" applyBorder="1" applyAlignment="1" applyProtection="1">
      <alignment vertical="center" wrapText="1"/>
      <protection locked="0"/>
    </xf>
    <xf numFmtId="0" fontId="5" fillId="3" borderId="96" xfId="0" applyFont="1" applyFill="1" applyBorder="1" applyAlignment="1" applyProtection="1">
      <alignment vertical="center" wrapText="1"/>
      <protection locked="0"/>
    </xf>
    <xf numFmtId="49" fontId="2" fillId="10" borderId="9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96" xfId="0" applyNumberFormat="1" applyFont="1" applyBorder="1" applyAlignment="1" applyProtection="1">
      <alignment horizontal="left" vertical="center" wrapText="1"/>
      <protection locked="0"/>
    </xf>
    <xf numFmtId="1" fontId="2" fillId="0" borderId="98" xfId="0" applyNumberFormat="1" applyFont="1" applyBorder="1" applyAlignment="1" applyProtection="1">
      <alignment horizontal="center" vertical="center" wrapText="1"/>
      <protection locked="0"/>
    </xf>
    <xf numFmtId="1" fontId="2" fillId="0" borderId="99" xfId="0" applyNumberFormat="1" applyFont="1" applyBorder="1" applyAlignment="1" applyProtection="1">
      <alignment horizontal="left" vertical="center" wrapText="1"/>
      <protection locked="0"/>
    </xf>
    <xf numFmtId="0" fontId="19" fillId="0" borderId="100" xfId="0" applyFont="1" applyBorder="1" applyAlignment="1" applyProtection="1">
      <alignment horizontal="center" vertical="center" wrapText="1"/>
      <protection locked="0"/>
    </xf>
    <xf numFmtId="0" fontId="2" fillId="0" borderId="101" xfId="0" applyNumberFormat="1" applyFont="1" applyBorder="1" applyAlignment="1">
      <alignment vertical="top" wrapText="1"/>
    </xf>
    <xf numFmtId="164" fontId="5" fillId="3" borderId="60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02" xfId="0" applyNumberFormat="1" applyFont="1" applyBorder="1" applyAlignment="1" applyProtection="1">
      <alignment horizontal="left" vertical="center" wrapText="1"/>
      <protection locked="0"/>
    </xf>
    <xf numFmtId="1" fontId="2" fillId="0" borderId="103" xfId="0" applyNumberFormat="1" applyFont="1" applyBorder="1" applyAlignment="1" applyProtection="1">
      <alignment horizontal="left" vertical="center" wrapText="1"/>
      <protection locked="0"/>
    </xf>
    <xf numFmtId="1" fontId="2" fillId="0" borderId="104" xfId="0" applyNumberFormat="1" applyFont="1" applyBorder="1" applyAlignment="1" applyProtection="1">
      <alignment horizontal="left" vertical="center" wrapText="1"/>
      <protection locked="0"/>
    </xf>
    <xf numFmtId="165" fontId="22" fillId="3" borderId="105" xfId="0" applyNumberFormat="1" applyFont="1" applyFill="1" applyBorder="1" applyAlignment="1" applyProtection="1">
      <alignment vertical="center" wrapText="1"/>
      <protection locked="0"/>
    </xf>
    <xf numFmtId="1" fontId="5" fillId="3" borderId="56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35" xfId="0" applyNumberFormat="1" applyFont="1" applyFill="1" applyBorder="1" applyAlignment="1" applyProtection="1">
      <alignment horizontal="center" vertical="center" wrapText="1"/>
      <protection locked="0"/>
    </xf>
    <xf numFmtId="14" fontId="20" fillId="3" borderId="106" xfId="0" applyNumberFormat="1" applyFont="1" applyFill="1" applyBorder="1" applyAlignment="1" applyProtection="1">
      <alignment vertical="center" wrapText="1"/>
      <protection locked="0"/>
    </xf>
    <xf numFmtId="14" fontId="21" fillId="3" borderId="106" xfId="0" applyNumberFormat="1" applyFont="1" applyFill="1" applyBorder="1" applyAlignment="1" applyProtection="1">
      <alignment vertical="center" wrapText="1"/>
      <protection locked="0"/>
    </xf>
    <xf numFmtId="14" fontId="20" fillId="3" borderId="45" xfId="0" applyNumberFormat="1" applyFont="1" applyFill="1" applyBorder="1" applyAlignment="1" applyProtection="1">
      <alignment vertical="center" wrapText="1"/>
      <protection locked="0"/>
    </xf>
    <xf numFmtId="0" fontId="2" fillId="0" borderId="104" xfId="0" applyFont="1" applyBorder="1" applyAlignment="1" applyProtection="1">
      <alignment horizontal="left" vertical="center" wrapText="1"/>
      <protection locked="0"/>
    </xf>
    <xf numFmtId="18" fontId="5" fillId="3" borderId="34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93" xfId="0" applyFont="1" applyBorder="1" applyAlignment="1" applyProtection="1">
      <alignment horizontal="center" vertical="center"/>
      <protection locked="0"/>
    </xf>
    <xf numFmtId="49" fontId="6" fillId="2" borderId="95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95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95" xfId="0" applyFont="1" applyFill="1" applyBorder="1" applyAlignment="1" applyProtection="1">
      <alignment horizontal="center" vertical="center" wrapText="1"/>
      <protection locked="0"/>
    </xf>
    <xf numFmtId="0" fontId="2" fillId="0" borderId="95" xfId="0" applyNumberFormat="1" applyFont="1" applyBorder="1" applyAlignment="1" applyProtection="1">
      <alignment horizontal="center" vertical="center" wrapText="1"/>
      <protection locked="0"/>
    </xf>
    <xf numFmtId="18" fontId="5" fillId="3" borderId="35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96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60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06" xfId="0" applyFont="1" applyFill="1" applyBorder="1" applyAlignment="1" applyProtection="1">
      <alignment horizontal="center" vertical="center" wrapText="1"/>
      <protection locked="0"/>
    </xf>
    <xf numFmtId="49" fontId="2" fillId="10" borderId="108" xfId="0" applyNumberFormat="1" applyFont="1" applyFill="1" applyBorder="1" applyAlignment="1" applyProtection="1">
      <alignment horizontal="center" vertical="center" wrapText="1"/>
      <protection locked="0"/>
    </xf>
    <xf numFmtId="165" fontId="32" fillId="3" borderId="84" xfId="0" applyNumberFormat="1" applyFont="1" applyFill="1" applyBorder="1" applyAlignment="1" applyProtection="1">
      <alignment vertical="center" wrapText="1"/>
      <protection locked="0"/>
    </xf>
    <xf numFmtId="164" fontId="5" fillId="3" borderId="7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09" xfId="0" applyFont="1" applyFill="1" applyBorder="1" applyAlignment="1" applyProtection="1">
      <alignment horizontal="center" vertical="center" wrapText="1"/>
      <protection locked="0"/>
    </xf>
    <xf numFmtId="0" fontId="5" fillId="3" borderId="110" xfId="0" applyFont="1" applyFill="1" applyBorder="1" applyAlignment="1" applyProtection="1">
      <alignment vertical="center" wrapText="1"/>
      <protection locked="0"/>
    </xf>
    <xf numFmtId="18" fontId="5" fillId="3" borderId="111" xfId="0" applyNumberFormat="1" applyFont="1" applyFill="1" applyBorder="1" applyAlignment="1" applyProtection="1">
      <alignment horizontal="center" vertical="center" wrapText="1"/>
      <protection locked="0"/>
    </xf>
    <xf numFmtId="49" fontId="2" fillId="10" borderId="113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15" xfId="0" applyNumberFormat="1" applyFont="1" applyBorder="1" applyAlignment="1" applyProtection="1">
      <alignment horizontal="left" vertical="center" wrapText="1"/>
      <protection locked="0"/>
    </xf>
    <xf numFmtId="1" fontId="2" fillId="0" borderId="112" xfId="0" applyNumberFormat="1" applyFont="1" applyBorder="1" applyAlignment="1" applyProtection="1">
      <alignment horizontal="center" vertical="center" wrapText="1"/>
      <protection locked="0"/>
    </xf>
    <xf numFmtId="0" fontId="19" fillId="0" borderId="116" xfId="0" applyFont="1" applyBorder="1" applyAlignment="1" applyProtection="1">
      <alignment horizontal="center" vertical="center" wrapText="1"/>
      <protection locked="0"/>
    </xf>
    <xf numFmtId="0" fontId="2" fillId="0" borderId="117" xfId="0" applyNumberFormat="1" applyFont="1" applyBorder="1" applyAlignment="1">
      <alignment vertical="top" wrapText="1"/>
    </xf>
    <xf numFmtId="18" fontId="5" fillId="3" borderId="0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18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72" xfId="0" applyNumberFormat="1" applyFont="1" applyFill="1" applyBorder="1" applyAlignment="1" applyProtection="1">
      <alignment horizontal="center" vertical="center" wrapText="1"/>
      <protection locked="0"/>
    </xf>
    <xf numFmtId="49" fontId="8" fillId="16" borderId="7" xfId="3" applyNumberFormat="1" applyFont="1" applyFill="1" applyBorder="1" applyAlignment="1" applyProtection="1">
      <alignment horizontal="center" vertical="center" wrapText="1"/>
      <protection locked="0"/>
    </xf>
    <xf numFmtId="49" fontId="8" fillId="18" borderId="7" xfId="3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Alignment="1" applyProtection="1">
      <alignment horizontal="center" vertical="center" wrapText="1"/>
      <protection locked="0"/>
    </xf>
    <xf numFmtId="14" fontId="20" fillId="3" borderId="124" xfId="0" applyNumberFormat="1" applyFont="1" applyFill="1" applyBorder="1" applyAlignment="1" applyProtection="1">
      <alignment vertical="center" wrapText="1"/>
      <protection locked="0"/>
    </xf>
    <xf numFmtId="14" fontId="6" fillId="2" borderId="35" xfId="0" applyNumberFormat="1" applyFont="1" applyFill="1" applyBorder="1" applyAlignment="1" applyProtection="1">
      <alignment vertical="center" wrapText="1"/>
      <protection locked="0"/>
    </xf>
    <xf numFmtId="164" fontId="5" fillId="3" borderId="35" xfId="0" applyNumberFormat="1" applyFont="1" applyFill="1" applyBorder="1" applyAlignment="1" applyProtection="1">
      <alignment vertical="center" wrapText="1"/>
      <protection locked="0"/>
    </xf>
    <xf numFmtId="164" fontId="5" fillId="3" borderId="45" xfId="0" applyNumberFormat="1" applyFont="1" applyFill="1" applyBorder="1" applyAlignment="1" applyProtection="1">
      <alignment vertical="center" wrapText="1"/>
      <protection locked="0"/>
    </xf>
    <xf numFmtId="164" fontId="5" fillId="3" borderId="72" xfId="0" applyNumberFormat="1" applyFont="1" applyFill="1" applyBorder="1" applyAlignment="1" applyProtection="1">
      <alignment vertical="center" wrapText="1"/>
      <protection locked="0"/>
    </xf>
    <xf numFmtId="164" fontId="5" fillId="3" borderId="60" xfId="0" applyNumberFormat="1" applyFont="1" applyFill="1" applyBorder="1" applyAlignment="1" applyProtection="1">
      <alignment vertical="center" wrapText="1"/>
      <protection locked="0"/>
    </xf>
    <xf numFmtId="0" fontId="30" fillId="16" borderId="81" xfId="0" applyFont="1" applyFill="1" applyBorder="1" applyAlignment="1">
      <alignment vertical="center" wrapText="1"/>
    </xf>
    <xf numFmtId="0" fontId="30" fillId="16" borderId="63" xfId="0" applyFont="1" applyFill="1" applyBorder="1" applyAlignment="1">
      <alignment vertical="center" wrapText="1"/>
    </xf>
    <xf numFmtId="165" fontId="22" fillId="3" borderId="60" xfId="0" applyNumberFormat="1" applyFont="1" applyFill="1" applyBorder="1" applyAlignment="1" applyProtection="1">
      <alignment vertical="center" wrapText="1"/>
      <protection locked="0"/>
    </xf>
    <xf numFmtId="0" fontId="5" fillId="3" borderId="60" xfId="0" applyFont="1" applyFill="1" applyBorder="1" applyAlignment="1" applyProtection="1">
      <alignment vertical="center" wrapText="1"/>
      <protection locked="0"/>
    </xf>
    <xf numFmtId="165" fontId="22" fillId="3" borderId="77" xfId="0" applyNumberFormat="1" applyFont="1" applyFill="1" applyBorder="1" applyAlignment="1" applyProtection="1">
      <alignment vertical="center" wrapText="1"/>
      <protection locked="0"/>
    </xf>
    <xf numFmtId="14" fontId="20" fillId="3" borderId="126" xfId="0" applyNumberFormat="1" applyFont="1" applyFill="1" applyBorder="1" applyAlignment="1" applyProtection="1">
      <alignment vertical="center" wrapText="1"/>
      <protection locked="0"/>
    </xf>
    <xf numFmtId="14" fontId="21" fillId="3" borderId="114" xfId="0" applyNumberFormat="1" applyFont="1" applyFill="1" applyBorder="1" applyAlignment="1" applyProtection="1">
      <alignment vertical="center" wrapText="1"/>
      <protection locked="0"/>
    </xf>
    <xf numFmtId="14" fontId="21" fillId="3" borderId="109" xfId="0" applyNumberFormat="1" applyFont="1" applyFill="1" applyBorder="1" applyAlignment="1" applyProtection="1">
      <alignment vertical="center" wrapText="1"/>
      <protection locked="0"/>
    </xf>
    <xf numFmtId="18" fontId="5" fillId="3" borderId="109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28" xfId="0" applyNumberFormat="1" applyFont="1" applyBorder="1" applyAlignment="1" applyProtection="1">
      <alignment horizontal="left" vertical="center" wrapText="1"/>
      <protection locked="0"/>
    </xf>
    <xf numFmtId="0" fontId="2" fillId="0" borderId="111" xfId="0" applyNumberFormat="1" applyFont="1" applyBorder="1" applyAlignment="1">
      <alignment vertical="top" wrapText="1"/>
    </xf>
    <xf numFmtId="164" fontId="5" fillId="3" borderId="59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60" xfId="0" applyFont="1" applyFill="1" applyBorder="1" applyAlignment="1" applyProtection="1">
      <alignment horizontal="center" vertical="center" wrapText="1"/>
      <protection locked="0"/>
    </xf>
    <xf numFmtId="0" fontId="5" fillId="3" borderId="61" xfId="0" applyFont="1" applyFill="1" applyBorder="1" applyAlignment="1" applyProtection="1">
      <alignment vertical="center" wrapText="1"/>
      <protection locked="0"/>
    </xf>
    <xf numFmtId="1" fontId="2" fillId="0" borderId="129" xfId="0" applyNumberFormat="1" applyFont="1" applyBorder="1" applyAlignment="1" applyProtection="1">
      <alignment horizontal="center" vertical="center" wrapText="1"/>
      <protection locked="0"/>
    </xf>
    <xf numFmtId="0" fontId="19" fillId="0" borderId="130" xfId="0" applyFont="1" applyBorder="1" applyAlignment="1" applyProtection="1">
      <alignment horizontal="center" vertical="center" wrapText="1"/>
      <protection locked="0"/>
    </xf>
    <xf numFmtId="0" fontId="0" fillId="0" borderId="63" xfId="0" applyFont="1" applyBorder="1" applyAlignment="1" applyProtection="1">
      <alignment vertical="top" wrapText="1"/>
      <protection locked="0"/>
    </xf>
    <xf numFmtId="0" fontId="0" fillId="0" borderId="63" xfId="0" applyNumberFormat="1" applyFont="1" applyBorder="1" applyAlignment="1" applyProtection="1">
      <alignment vertical="top" wrapText="1"/>
      <protection locked="0"/>
    </xf>
    <xf numFmtId="49" fontId="8" fillId="18" borderId="65" xfId="3" applyNumberFormat="1" applyFont="1" applyFill="1" applyBorder="1" applyAlignment="1" applyProtection="1">
      <alignment horizontal="center" vertical="center" wrapText="1"/>
      <protection locked="0"/>
    </xf>
    <xf numFmtId="49" fontId="8" fillId="16" borderId="131" xfId="3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132" xfId="0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vertical="top" wrapText="1"/>
      <protection locked="0"/>
    </xf>
    <xf numFmtId="0" fontId="0" fillId="0" borderId="0" xfId="0" applyNumberFormat="1" applyFont="1" applyBorder="1" applyAlignment="1" applyProtection="1">
      <alignment vertical="top" wrapText="1"/>
      <protection locked="0"/>
    </xf>
    <xf numFmtId="49" fontId="8" fillId="16" borderId="65" xfId="3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49" fontId="8" fillId="18" borderId="135" xfId="3" applyNumberFormat="1" applyFont="1" applyFill="1" applyBorder="1" applyAlignment="1" applyProtection="1">
      <alignment horizontal="center" vertical="center" wrapText="1"/>
      <protection locked="0"/>
    </xf>
    <xf numFmtId="0" fontId="0" fillId="0" borderId="117" xfId="0" applyFont="1" applyBorder="1" applyAlignment="1" applyProtection="1">
      <alignment vertical="top" wrapText="1"/>
      <protection locked="0"/>
    </xf>
    <xf numFmtId="0" fontId="0" fillId="0" borderId="117" xfId="0" applyNumberFormat="1" applyFont="1" applyBorder="1" applyAlignment="1" applyProtection="1">
      <alignment vertical="top" wrapText="1"/>
      <protection locked="0"/>
    </xf>
    <xf numFmtId="0" fontId="2" fillId="0" borderId="76" xfId="0" applyNumberFormat="1" applyFont="1" applyBorder="1" applyAlignment="1" applyProtection="1">
      <alignment horizontal="center" vertical="center" wrapText="1"/>
    </xf>
    <xf numFmtId="18" fontId="5" fillId="3" borderId="45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06" xfId="0" applyNumberFormat="1" applyFont="1" applyFill="1" applyBorder="1" applyAlignment="1" applyProtection="1">
      <alignment horizontal="center" vertical="center" wrapText="1"/>
      <protection locked="0"/>
    </xf>
    <xf numFmtId="14" fontId="23" fillId="3" borderId="59" xfId="0" applyNumberFormat="1" applyFont="1" applyFill="1" applyBorder="1" applyAlignment="1" applyProtection="1">
      <alignment vertical="center" wrapText="1"/>
      <protection locked="0"/>
    </xf>
    <xf numFmtId="14" fontId="20" fillId="3" borderId="109" xfId="0" applyNumberFormat="1" applyFont="1" applyFill="1" applyBorder="1" applyAlignment="1" applyProtection="1">
      <alignment vertical="center" wrapText="1"/>
      <protection locked="0"/>
    </xf>
    <xf numFmtId="49" fontId="23" fillId="3" borderId="136" xfId="0" applyNumberFormat="1" applyFont="1" applyFill="1" applyBorder="1" applyAlignment="1" applyProtection="1">
      <alignment horizontal="right" vertical="center" wrapText="1"/>
      <protection locked="0"/>
    </xf>
    <xf numFmtId="14" fontId="20" fillId="3" borderId="114" xfId="0" applyNumberFormat="1" applyFont="1" applyFill="1" applyBorder="1" applyAlignment="1" applyProtection="1">
      <alignment vertical="center" wrapText="1"/>
      <protection locked="0"/>
    </xf>
    <xf numFmtId="0" fontId="5" fillId="3" borderId="109" xfId="0" applyFont="1" applyFill="1" applyBorder="1" applyAlignment="1" applyProtection="1">
      <alignment vertical="center" wrapText="1"/>
      <protection locked="0"/>
    </xf>
    <xf numFmtId="14" fontId="20" fillId="3" borderId="77" xfId="0" applyNumberFormat="1" applyFont="1" applyFill="1" applyBorder="1" applyAlignment="1" applyProtection="1">
      <alignment vertical="center" wrapText="1"/>
      <protection locked="0"/>
    </xf>
    <xf numFmtId="0" fontId="2" fillId="0" borderId="115" xfId="0" applyFont="1" applyBorder="1" applyAlignment="1" applyProtection="1">
      <alignment horizontal="left" vertical="center" wrapText="1"/>
      <protection locked="0"/>
    </xf>
    <xf numFmtId="164" fontId="5" fillId="3" borderId="137" xfId="0" applyNumberFormat="1" applyFont="1" applyFill="1" applyBorder="1" applyAlignment="1" applyProtection="1">
      <alignment vertical="center" wrapText="1"/>
      <protection locked="0"/>
    </xf>
    <xf numFmtId="14" fontId="20" fillId="3" borderId="127" xfId="0" applyNumberFormat="1" applyFont="1" applyFill="1" applyBorder="1" applyAlignment="1" applyProtection="1">
      <alignment vertical="center" wrapText="1"/>
      <protection locked="0"/>
    </xf>
    <xf numFmtId="164" fontId="5" fillId="3" borderId="127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77" xfId="0" applyNumberFormat="1" applyFont="1" applyFill="1" applyBorder="1" applyAlignment="1" applyProtection="1">
      <alignment vertical="center" wrapText="1"/>
      <protection locked="0"/>
    </xf>
    <xf numFmtId="0" fontId="5" fillId="3" borderId="138" xfId="0" applyFont="1" applyFill="1" applyBorder="1" applyAlignment="1" applyProtection="1">
      <alignment vertical="center" wrapText="1"/>
      <protection locked="0"/>
    </xf>
    <xf numFmtId="1" fontId="2" fillId="0" borderId="139" xfId="0" applyNumberFormat="1" applyFont="1" applyBorder="1" applyAlignment="1" applyProtection="1">
      <alignment horizontal="left" vertical="center" wrapText="1"/>
      <protection locked="0"/>
    </xf>
    <xf numFmtId="0" fontId="2" fillId="0" borderId="140" xfId="0" applyNumberFormat="1" applyFont="1" applyBorder="1" applyAlignment="1">
      <alignment vertical="top" wrapText="1"/>
    </xf>
    <xf numFmtId="18" fontId="5" fillId="3" borderId="7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41" xfId="0" applyFont="1" applyBorder="1" applyAlignment="1" applyProtection="1">
      <alignment horizontal="left" vertical="center" wrapText="1"/>
      <protection locked="0"/>
    </xf>
    <xf numFmtId="14" fontId="20" fillId="3" borderId="142" xfId="0" applyNumberFormat="1" applyFont="1" applyFill="1" applyBorder="1" applyAlignment="1" applyProtection="1">
      <alignment vertical="center" wrapText="1"/>
      <protection locked="0"/>
    </xf>
    <xf numFmtId="0" fontId="30" fillId="16" borderId="143" xfId="0" applyFont="1" applyFill="1" applyBorder="1" applyAlignment="1">
      <alignment vertical="top" wrapText="1"/>
    </xf>
    <xf numFmtId="0" fontId="30" fillId="16" borderId="117" xfId="0" applyFont="1" applyFill="1" applyBorder="1" applyAlignment="1">
      <alignment vertical="center" wrapText="1"/>
    </xf>
    <xf numFmtId="18" fontId="5" fillId="3" borderId="144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38" xfId="0" applyNumberFormat="1" applyFont="1" applyBorder="1" applyAlignment="1" applyProtection="1">
      <alignment horizontal="left" vertical="center" wrapText="1"/>
      <protection locked="0"/>
    </xf>
    <xf numFmtId="0" fontId="5" fillId="3" borderId="77" xfId="0" applyFont="1" applyFill="1" applyBorder="1" applyAlignment="1" applyProtection="1">
      <alignment horizontal="center" vertical="center" wrapText="1"/>
      <protection locked="0"/>
    </xf>
    <xf numFmtId="49" fontId="2" fillId="10" borderId="13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45" xfId="0" applyNumberFormat="1" applyFont="1" applyBorder="1" applyAlignment="1" applyProtection="1">
      <alignment horizontal="center" vertical="center" wrapText="1"/>
      <protection locked="0"/>
    </xf>
    <xf numFmtId="0" fontId="19" fillId="0" borderId="146" xfId="0" applyFont="1" applyBorder="1" applyAlignment="1" applyProtection="1">
      <alignment horizontal="center" vertical="center" wrapText="1"/>
      <protection locked="0"/>
    </xf>
    <xf numFmtId="0" fontId="5" fillId="3" borderId="147" xfId="0" applyFont="1" applyFill="1" applyBorder="1" applyAlignment="1" applyProtection="1">
      <alignment vertical="center" wrapText="1"/>
      <protection locked="0"/>
    </xf>
    <xf numFmtId="0" fontId="5" fillId="3" borderId="117" xfId="0" applyFont="1" applyFill="1" applyBorder="1" applyAlignment="1" applyProtection="1">
      <alignment vertical="center" wrapText="1"/>
      <protection locked="0"/>
    </xf>
    <xf numFmtId="18" fontId="5" fillId="3" borderId="147" xfId="0" applyNumberFormat="1" applyFont="1" applyFill="1" applyBorder="1" applyAlignment="1" applyProtection="1">
      <alignment horizontal="center" vertical="center" wrapText="1"/>
      <protection locked="0"/>
    </xf>
    <xf numFmtId="14" fontId="21" fillId="3" borderId="76" xfId="0" applyNumberFormat="1" applyFont="1" applyFill="1" applyBorder="1" applyAlignment="1" applyProtection="1">
      <alignment vertical="center" wrapText="1"/>
      <protection locked="0"/>
    </xf>
    <xf numFmtId="1" fontId="2" fillId="0" borderId="141" xfId="0" applyNumberFormat="1" applyFont="1" applyBorder="1" applyAlignment="1" applyProtection="1">
      <alignment horizontal="left" vertical="center" wrapText="1"/>
      <protection locked="0"/>
    </xf>
    <xf numFmtId="0" fontId="5" fillId="3" borderId="125" xfId="0" applyFont="1" applyFill="1" applyBorder="1" applyAlignment="1" applyProtection="1">
      <alignment vertical="center" wrapText="1"/>
      <protection locked="0"/>
    </xf>
    <xf numFmtId="14" fontId="23" fillId="3" borderId="114" xfId="0" applyNumberFormat="1" applyFont="1" applyFill="1" applyBorder="1" applyAlignment="1" applyProtection="1">
      <alignment vertical="center" wrapText="1"/>
      <protection locked="0"/>
    </xf>
    <xf numFmtId="164" fontId="5" fillId="3" borderId="98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93" xfId="0" applyNumberFormat="1" applyFont="1" applyFill="1" applyBorder="1" applyAlignment="1" applyProtection="1">
      <alignment horizontal="center" vertical="center" wrapText="1"/>
      <protection locked="0"/>
    </xf>
    <xf numFmtId="20" fontId="2" fillId="19" borderId="44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17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63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48" xfId="0" applyNumberFormat="1" applyFont="1" applyFill="1" applyBorder="1" applyAlignment="1" applyProtection="1">
      <alignment horizontal="center" vertical="center" wrapText="1"/>
      <protection locked="0"/>
    </xf>
    <xf numFmtId="1" fontId="33" fillId="0" borderId="60" xfId="0" applyNumberFormat="1" applyFont="1" applyBorder="1" applyAlignment="1" applyProtection="1">
      <alignment horizontal="left" vertical="center" wrapText="1"/>
      <protection locked="0"/>
    </xf>
    <xf numFmtId="164" fontId="5" fillId="3" borderId="112" xfId="0" applyNumberFormat="1" applyFont="1" applyFill="1" applyBorder="1" applyAlignment="1" applyProtection="1">
      <alignment horizontal="center" vertical="center" wrapText="1"/>
      <protection locked="0"/>
    </xf>
    <xf numFmtId="14" fontId="20" fillId="3" borderId="60" xfId="0" applyNumberFormat="1" applyFont="1" applyFill="1" applyBorder="1" applyAlignment="1" applyProtection="1">
      <alignment vertical="center" wrapText="1"/>
      <protection locked="0"/>
    </xf>
    <xf numFmtId="164" fontId="5" fillId="3" borderId="129" xfId="0" applyNumberFormat="1" applyFont="1" applyFill="1" applyBorder="1" applyAlignment="1" applyProtection="1">
      <alignment horizontal="center" vertical="center" wrapText="1"/>
      <protection locked="0"/>
    </xf>
    <xf numFmtId="165" fontId="22" fillId="3" borderId="59" xfId="0" applyNumberFormat="1" applyFont="1" applyFill="1" applyBorder="1" applyAlignment="1" applyProtection="1">
      <alignment vertical="center" wrapText="1"/>
      <protection locked="0"/>
    </xf>
    <xf numFmtId="18" fontId="5" fillId="3" borderId="80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50" xfId="0" applyNumberFormat="1" applyFont="1" applyFill="1" applyBorder="1" applyAlignment="1" applyProtection="1">
      <alignment horizontal="center" vertical="center" wrapText="1"/>
      <protection locked="0"/>
    </xf>
    <xf numFmtId="0" fontId="23" fillId="3" borderId="59" xfId="0" applyFont="1" applyFill="1" applyBorder="1" applyAlignment="1" applyProtection="1">
      <alignment horizontal="center" vertical="center" wrapText="1"/>
      <protection locked="0"/>
    </xf>
    <xf numFmtId="1" fontId="2" fillId="20" borderId="64" xfId="0" applyNumberFormat="1" applyFont="1" applyFill="1" applyBorder="1" applyAlignment="1" applyProtection="1">
      <alignment horizontal="left" vertical="center" wrapText="1"/>
      <protection locked="0"/>
    </xf>
    <xf numFmtId="1" fontId="2" fillId="0" borderId="77" xfId="0" applyNumberFormat="1" applyFont="1" applyFill="1" applyBorder="1" applyAlignment="1" applyProtection="1">
      <alignment horizontal="left" vertical="center" wrapText="1"/>
      <protection locked="0"/>
    </xf>
    <xf numFmtId="1" fontId="2" fillId="20" borderId="51" xfId="0" applyNumberFormat="1" applyFont="1" applyFill="1" applyBorder="1" applyAlignment="1" applyProtection="1">
      <alignment horizontal="left" vertical="center" wrapText="1"/>
      <protection locked="0"/>
    </xf>
    <xf numFmtId="20" fontId="28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14" fontId="23" fillId="16" borderId="42" xfId="0" applyNumberFormat="1" applyFont="1" applyFill="1" applyBorder="1" applyAlignment="1" applyProtection="1">
      <alignment vertical="center" wrapText="1"/>
      <protection locked="0"/>
    </xf>
    <xf numFmtId="14" fontId="21" fillId="3" borderId="42" xfId="0" applyNumberFormat="1" applyFont="1" applyFill="1" applyBorder="1" applyAlignment="1" applyProtection="1">
      <alignment vertical="center" wrapText="1"/>
      <protection locked="0"/>
    </xf>
    <xf numFmtId="14" fontId="21" fillId="3" borderId="96" xfId="0" applyNumberFormat="1" applyFont="1" applyFill="1" applyBorder="1" applyAlignment="1" applyProtection="1">
      <alignment vertical="center" wrapText="1"/>
      <protection locked="0"/>
    </xf>
    <xf numFmtId="18" fontId="5" fillId="3" borderId="50" xfId="0" applyNumberFormat="1" applyFont="1" applyFill="1" applyBorder="1" applyAlignment="1" applyProtection="1">
      <alignment vertical="center" wrapText="1"/>
      <protection locked="0"/>
    </xf>
    <xf numFmtId="0" fontId="2" fillId="0" borderId="150" xfId="0" applyNumberFormat="1" applyFont="1" applyBorder="1" applyAlignment="1" applyProtection="1">
      <alignment horizontal="center" vertical="center" wrapText="1"/>
    </xf>
    <xf numFmtId="14" fontId="21" fillId="3" borderId="60" xfId="0" applyNumberFormat="1" applyFont="1" applyFill="1" applyBorder="1" applyAlignment="1" applyProtection="1">
      <alignment vertical="center" wrapText="1"/>
      <protection locked="0"/>
    </xf>
    <xf numFmtId="0" fontId="31" fillId="0" borderId="63" xfId="0" quotePrefix="1" applyFont="1" applyBorder="1" applyAlignment="1">
      <alignment vertical="top" wrapText="1"/>
    </xf>
    <xf numFmtId="2" fontId="8" fillId="18" borderId="7" xfId="3" applyNumberFormat="1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Font="1" applyFill="1" applyAlignment="1" applyProtection="1">
      <alignment vertical="top" wrapText="1"/>
      <protection locked="0"/>
    </xf>
    <xf numFmtId="1" fontId="2" fillId="0" borderId="5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30" xfId="0" applyNumberFormat="1" applyFont="1" applyFill="1" applyBorder="1" applyAlignment="1" applyProtection="1">
      <alignment horizontal="center" vertical="center"/>
      <protection locked="0"/>
    </xf>
    <xf numFmtId="1" fontId="2" fillId="0" borderId="109" xfId="0" applyNumberFormat="1" applyFont="1" applyFill="1" applyBorder="1" applyAlignment="1" applyProtection="1">
      <alignment horizontal="left" vertical="center" wrapText="1"/>
      <protection locked="0"/>
    </xf>
    <xf numFmtId="165" fontId="24" fillId="0" borderId="0" xfId="0" applyNumberFormat="1" applyFont="1" applyAlignment="1">
      <alignment horizontal="center" vertical="center" wrapText="1"/>
    </xf>
    <xf numFmtId="49" fontId="2" fillId="0" borderId="76" xfId="0" applyNumberFormat="1" applyFont="1" applyBorder="1" applyAlignment="1" applyProtection="1">
      <alignment horizontal="center" vertical="center" wrapText="1"/>
      <protection locked="0"/>
    </xf>
    <xf numFmtId="1" fontId="2" fillId="0" borderId="45" xfId="0" applyNumberFormat="1" applyFont="1" applyBorder="1" applyAlignment="1" applyProtection="1">
      <alignment horizontal="left" vertical="center" wrapText="1"/>
      <protection locked="0"/>
    </xf>
    <xf numFmtId="14" fontId="5" fillId="3" borderId="42" xfId="0" applyNumberFormat="1" applyFont="1" applyFill="1" applyBorder="1" applyAlignment="1" applyProtection="1">
      <alignment vertical="center" wrapText="1"/>
      <protection locked="0"/>
    </xf>
    <xf numFmtId="0" fontId="21" fillId="3" borderId="96" xfId="0" applyNumberFormat="1" applyFont="1" applyFill="1" applyBorder="1" applyAlignment="1" applyProtection="1">
      <alignment horizontal="center" vertical="center" wrapText="1"/>
      <protection locked="0"/>
    </xf>
    <xf numFmtId="14" fontId="18" fillId="3" borderId="96" xfId="0" applyNumberFormat="1" applyFont="1" applyFill="1" applyBorder="1" applyAlignment="1" applyProtection="1">
      <alignment vertical="center" wrapText="1"/>
      <protection locked="0"/>
    </xf>
    <xf numFmtId="0" fontId="18" fillId="3" borderId="96" xfId="0" applyNumberFormat="1" applyFont="1" applyFill="1" applyBorder="1" applyAlignment="1" applyProtection="1">
      <alignment horizontal="center" vertical="center" wrapText="1"/>
      <protection locked="0"/>
    </xf>
    <xf numFmtId="14" fontId="18" fillId="3" borderId="44" xfId="0" applyNumberFormat="1" applyFont="1" applyFill="1" applyBorder="1" applyAlignment="1" applyProtection="1">
      <alignment vertical="center" wrapText="1"/>
      <protection locked="0"/>
    </xf>
    <xf numFmtId="14" fontId="18" fillId="3" borderId="42" xfId="0" applyNumberFormat="1" applyFont="1" applyFill="1" applyBorder="1" applyAlignment="1" applyProtection="1">
      <alignment vertical="center" wrapText="1"/>
      <protection locked="0"/>
    </xf>
    <xf numFmtId="14" fontId="5" fillId="3" borderId="60" xfId="0" applyNumberFormat="1" applyFont="1" applyFill="1" applyBorder="1" applyAlignment="1" applyProtection="1">
      <alignment vertical="center" wrapText="1"/>
      <protection locked="0"/>
    </xf>
    <xf numFmtId="14" fontId="18" fillId="3" borderId="59" xfId="0" applyNumberFormat="1" applyFont="1" applyFill="1" applyBorder="1" applyAlignment="1" applyProtection="1">
      <alignment vertical="center" wrapText="1"/>
      <protection locked="0"/>
    </xf>
    <xf numFmtId="14" fontId="18" fillId="3" borderId="60" xfId="0" applyNumberFormat="1" applyFont="1" applyFill="1" applyBorder="1" applyAlignment="1" applyProtection="1">
      <alignment vertical="center" wrapText="1"/>
      <protection locked="0"/>
    </xf>
    <xf numFmtId="0" fontId="18" fillId="3" borderId="6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9" xfId="0" applyNumberFormat="1" applyFont="1" applyBorder="1" applyAlignment="1" applyProtection="1">
      <alignment horizontal="center" vertical="center" wrapText="1"/>
      <protection locked="0"/>
    </xf>
    <xf numFmtId="49" fontId="2" fillId="10" borderId="34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96" xfId="0" applyNumberFormat="1" applyFont="1" applyFill="1" applyBorder="1" applyAlignment="1" applyProtection="1">
      <alignment vertical="center" wrapText="1"/>
      <protection locked="0"/>
    </xf>
    <xf numFmtId="0" fontId="5" fillId="3" borderId="96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98" xfId="0" applyFont="1" applyFill="1" applyBorder="1" applyAlignment="1" applyProtection="1">
      <alignment horizontal="center" vertical="center" wrapText="1"/>
      <protection locked="0"/>
    </xf>
    <xf numFmtId="0" fontId="5" fillId="3" borderId="93" xfId="0" applyFont="1" applyFill="1" applyBorder="1" applyAlignment="1" applyProtection="1">
      <alignment horizontal="center" vertical="center" wrapText="1"/>
      <protection locked="0"/>
    </xf>
    <xf numFmtId="49" fontId="2" fillId="10" borderId="101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00" xfId="0" applyNumberFormat="1" applyFont="1" applyBorder="1" applyAlignment="1" applyProtection="1">
      <alignment horizontal="center" vertical="center" wrapText="1"/>
      <protection locked="0"/>
    </xf>
    <xf numFmtId="49" fontId="2" fillId="10" borderId="30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9" xfId="0" applyNumberFormat="1" applyFont="1" applyBorder="1" applyAlignment="1" applyProtection="1">
      <alignment horizontal="center" vertical="center" wrapText="1"/>
      <protection locked="0"/>
    </xf>
    <xf numFmtId="14" fontId="5" fillId="3" borderId="59" xfId="0" applyNumberFormat="1" applyFont="1" applyFill="1" applyBorder="1" applyAlignment="1" applyProtection="1">
      <alignment vertical="center" wrapText="1"/>
      <protection locked="0"/>
    </xf>
    <xf numFmtId="0" fontId="5" fillId="3" borderId="60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29" xfId="0" applyFont="1" applyFill="1" applyBorder="1" applyAlignment="1" applyProtection="1">
      <alignment horizontal="center" vertical="center" wrapText="1"/>
      <protection locked="0"/>
    </xf>
    <xf numFmtId="49" fontId="2" fillId="10" borderId="63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30" xfId="0" applyNumberFormat="1" applyFont="1" applyBorder="1" applyAlignment="1" applyProtection="1">
      <alignment horizontal="center" vertical="center" wrapText="1"/>
      <protection locked="0"/>
    </xf>
    <xf numFmtId="1" fontId="2" fillId="21" borderId="45" xfId="0" applyNumberFormat="1" applyFont="1" applyFill="1" applyBorder="1" applyAlignment="1" applyProtection="1">
      <alignment horizontal="left" vertical="center" wrapText="1"/>
      <protection locked="0"/>
    </xf>
    <xf numFmtId="0" fontId="35" fillId="0" borderId="0" xfId="0" applyFont="1" applyAlignment="1">
      <alignment vertical="top" wrapText="1"/>
    </xf>
    <xf numFmtId="14" fontId="5" fillId="3" borderId="45" xfId="0" applyNumberFormat="1" applyFont="1" applyFill="1" applyBorder="1" applyAlignment="1" applyProtection="1">
      <alignment vertical="center" wrapText="1"/>
      <protection locked="0"/>
    </xf>
    <xf numFmtId="0" fontId="5" fillId="3" borderId="45" xfId="0" applyNumberFormat="1" applyFont="1" applyFill="1" applyBorder="1" applyAlignment="1" applyProtection="1">
      <alignment horizontal="center" vertical="center" wrapText="1"/>
      <protection locked="0"/>
    </xf>
    <xf numFmtId="14" fontId="20" fillId="3" borderId="70" xfId="0" applyNumberFormat="1" applyFont="1" applyFill="1" applyBorder="1" applyAlignment="1" applyProtection="1">
      <alignment vertical="center" wrapText="1"/>
      <protection locked="0"/>
    </xf>
    <xf numFmtId="1" fontId="2" fillId="0" borderId="0" xfId="0" applyNumberFormat="1" applyFont="1" applyBorder="1" applyAlignment="1" applyProtection="1">
      <alignment horizontal="left" vertical="center" wrapText="1"/>
      <protection locked="0"/>
    </xf>
    <xf numFmtId="0" fontId="2" fillId="0" borderId="0" xfId="0" applyNumberFormat="1" applyFont="1" applyBorder="1" applyAlignment="1">
      <alignment vertical="top" wrapText="1"/>
    </xf>
    <xf numFmtId="1" fontId="2" fillId="20" borderId="96" xfId="0" applyNumberFormat="1" applyFont="1" applyFill="1" applyBorder="1" applyAlignment="1" applyProtection="1">
      <alignment horizontal="left" vertical="center" wrapText="1"/>
      <protection locked="0"/>
    </xf>
    <xf numFmtId="1" fontId="2" fillId="20" borderId="35" xfId="0" applyNumberFormat="1" applyFont="1" applyFill="1" applyBorder="1" applyAlignment="1" applyProtection="1">
      <alignment horizontal="left" vertical="center" wrapText="1"/>
      <protection locked="0"/>
    </xf>
    <xf numFmtId="1" fontId="2" fillId="20" borderId="50" xfId="0" applyNumberFormat="1" applyFont="1" applyFill="1" applyBorder="1" applyAlignment="1" applyProtection="1">
      <alignment horizontal="left" vertical="center" wrapText="1"/>
      <protection locked="0"/>
    </xf>
    <xf numFmtId="20" fontId="5" fillId="3" borderId="35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44" xfId="0" applyNumberFormat="1" applyFont="1" applyFill="1" applyBorder="1" applyAlignment="1" applyProtection="1">
      <alignment vertical="center" wrapText="1"/>
      <protection locked="0"/>
    </xf>
    <xf numFmtId="49" fontId="2" fillId="0" borderId="10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53" xfId="0" applyNumberFormat="1" applyFont="1" applyBorder="1" applyAlignment="1" applyProtection="1">
      <alignment horizontal="left" vertical="center" wrapText="1"/>
      <protection locked="0"/>
    </xf>
    <xf numFmtId="49" fontId="2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9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4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1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08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54" xfId="0" applyFont="1" applyFill="1" applyBorder="1" applyAlignment="1" applyProtection="1">
      <alignment horizontal="center" vertical="center"/>
      <protection locked="0"/>
    </xf>
    <xf numFmtId="49" fontId="6" fillId="2" borderId="155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55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56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5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54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59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60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6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5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5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6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6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5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58" xfId="0" applyNumberFormat="1" applyFont="1" applyFill="1" applyBorder="1" applyAlignment="1" applyProtection="1">
      <alignment horizontal="center" vertical="center" wrapText="1"/>
      <protection locked="0"/>
    </xf>
    <xf numFmtId="49" fontId="24" fillId="0" borderId="25" xfId="0" applyNumberFormat="1" applyFont="1" applyBorder="1" applyAlignment="1">
      <alignment horizontal="center" vertical="center" wrapText="1"/>
    </xf>
    <xf numFmtId="49" fontId="28" fillId="11" borderId="25" xfId="0" applyNumberFormat="1" applyFont="1" applyFill="1" applyBorder="1" applyAlignment="1">
      <alignment horizontal="center" vertical="center" wrapText="1"/>
    </xf>
    <xf numFmtId="49" fontId="34" fillId="22" borderId="152" xfId="0" applyNumberFormat="1" applyFont="1" applyFill="1" applyBorder="1" applyAlignment="1">
      <alignment horizontal="center" vertical="center" wrapText="1"/>
    </xf>
    <xf numFmtId="49" fontId="28" fillId="13" borderId="25" xfId="0" applyNumberFormat="1" applyFont="1" applyFill="1" applyBorder="1" applyAlignment="1">
      <alignment horizontal="center" vertical="center" wrapText="1"/>
    </xf>
    <xf numFmtId="49" fontId="27" fillId="14" borderId="25" xfId="0" applyNumberFormat="1" applyFont="1" applyFill="1" applyBorder="1" applyAlignment="1">
      <alignment horizontal="center" vertical="center" wrapText="1"/>
    </xf>
    <xf numFmtId="49" fontId="28" fillId="9" borderId="25" xfId="0" applyNumberFormat="1" applyFont="1" applyFill="1" applyBorder="1" applyAlignment="1">
      <alignment horizontal="center" vertical="center" wrapText="1"/>
    </xf>
    <xf numFmtId="49" fontId="28" fillId="12" borderId="25" xfId="0" applyNumberFormat="1" applyFont="1" applyFill="1" applyBorder="1" applyAlignment="1">
      <alignment horizontal="center" vertical="center" wrapText="1"/>
    </xf>
    <xf numFmtId="49" fontId="27" fillId="23" borderId="25" xfId="0" applyNumberFormat="1" applyFont="1" applyFill="1" applyBorder="1" applyAlignment="1">
      <alignment horizontal="center" vertical="center" wrapText="1"/>
    </xf>
    <xf numFmtId="49" fontId="28" fillId="15" borderId="25" xfId="0" applyNumberFormat="1" applyFont="1" applyFill="1" applyBorder="1" applyAlignment="1">
      <alignment horizontal="center" vertical="center" wrapText="1"/>
    </xf>
    <xf numFmtId="49" fontId="10" fillId="0" borderId="117" xfId="0" applyNumberFormat="1" applyFont="1" applyBorder="1" applyAlignment="1" applyProtection="1">
      <alignment horizontal="center" vertical="center"/>
      <protection locked="0"/>
    </xf>
    <xf numFmtId="49" fontId="6" fillId="2" borderId="168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68" xfId="0" applyNumberFormat="1" applyFont="1" applyBorder="1" applyAlignment="1" applyProtection="1">
      <alignment horizontal="center" vertical="center" wrapText="1"/>
      <protection locked="0"/>
    </xf>
    <xf numFmtId="49" fontId="2" fillId="0" borderId="169" xfId="0" applyNumberFormat="1" applyFont="1" applyBorder="1" applyAlignment="1" applyProtection="1">
      <alignment horizontal="center" vertical="center" wrapText="1"/>
      <protection locked="0"/>
    </xf>
    <xf numFmtId="49" fontId="2" fillId="0" borderId="170" xfId="0" applyNumberFormat="1" applyFont="1" applyBorder="1" applyAlignment="1" applyProtection="1">
      <alignment horizontal="center" vertical="center" wrapText="1"/>
      <protection locked="0"/>
    </xf>
    <xf numFmtId="14" fontId="5" fillId="3" borderId="172" xfId="0" applyNumberFormat="1" applyFont="1" applyFill="1" applyBorder="1" applyAlignment="1" applyProtection="1">
      <alignment vertical="center" wrapText="1"/>
      <protection locked="0"/>
    </xf>
    <xf numFmtId="14" fontId="5" fillId="3" borderId="173" xfId="0" applyNumberFormat="1" applyFont="1" applyFill="1" applyBorder="1" applyAlignment="1" applyProtection="1">
      <alignment vertical="center" wrapText="1"/>
      <protection locked="0"/>
    </xf>
    <xf numFmtId="0" fontId="5" fillId="3" borderId="173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73" xfId="0" applyFont="1" applyFill="1" applyBorder="1" applyAlignment="1" applyProtection="1">
      <alignment vertical="center" wrapText="1"/>
      <protection locked="0"/>
    </xf>
    <xf numFmtId="0" fontId="5" fillId="3" borderId="173" xfId="0" applyFont="1" applyFill="1" applyBorder="1" applyAlignment="1" applyProtection="1">
      <alignment horizontal="center" vertical="center" wrapText="1"/>
      <protection locked="0"/>
    </xf>
    <xf numFmtId="0" fontId="5" fillId="3" borderId="174" xfId="0" applyFont="1" applyFill="1" applyBorder="1" applyAlignment="1" applyProtection="1">
      <alignment horizontal="center" vertical="center" wrapText="1"/>
      <protection locked="0"/>
    </xf>
    <xf numFmtId="49" fontId="2" fillId="10" borderId="176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7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7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78" xfId="0" applyNumberFormat="1" applyFont="1" applyBorder="1" applyAlignment="1" applyProtection="1">
      <alignment horizontal="center" vertical="center" wrapText="1"/>
      <protection locked="0"/>
    </xf>
    <xf numFmtId="1" fontId="2" fillId="0" borderId="173" xfId="0" applyNumberFormat="1" applyFont="1" applyBorder="1" applyAlignment="1" applyProtection="1">
      <alignment horizontal="left" vertical="center" wrapText="1"/>
      <protection locked="0"/>
    </xf>
    <xf numFmtId="1" fontId="2" fillId="0" borderId="174" xfId="0" applyNumberFormat="1" applyFont="1" applyBorder="1" applyAlignment="1" applyProtection="1">
      <alignment horizontal="center" vertical="center" wrapText="1"/>
      <protection locked="0"/>
    </xf>
    <xf numFmtId="1" fontId="2" fillId="0" borderId="179" xfId="0" applyNumberFormat="1" applyFont="1" applyBorder="1" applyAlignment="1" applyProtection="1">
      <alignment horizontal="left" vertical="center" wrapText="1"/>
      <protection locked="0"/>
    </xf>
    <xf numFmtId="0" fontId="19" fillId="0" borderId="180" xfId="0" applyNumberFormat="1" applyFont="1" applyBorder="1" applyAlignment="1" applyProtection="1">
      <alignment horizontal="center" vertical="center" wrapText="1"/>
      <protection locked="0"/>
    </xf>
    <xf numFmtId="0" fontId="2" fillId="0" borderId="176" xfId="0" applyNumberFormat="1" applyFont="1" applyBorder="1" applyAlignment="1">
      <alignment vertical="top" wrapText="1"/>
    </xf>
    <xf numFmtId="49" fontId="2" fillId="0" borderId="117" xfId="0" applyNumberFormat="1" applyFont="1" applyBorder="1" applyAlignment="1" applyProtection="1">
      <alignment horizontal="center" vertical="center" wrapText="1"/>
      <protection locked="0"/>
    </xf>
    <xf numFmtId="14" fontId="20" fillId="3" borderId="181" xfId="0" applyNumberFormat="1" applyFont="1" applyFill="1" applyBorder="1" applyAlignment="1" applyProtection="1">
      <alignment vertical="center" wrapText="1"/>
      <protection locked="0"/>
    </xf>
    <xf numFmtId="165" fontId="22" fillId="3" borderId="171" xfId="0" applyNumberFormat="1" applyFont="1" applyFill="1" applyBorder="1" applyAlignment="1" applyProtection="1">
      <alignment vertical="center" wrapText="1"/>
      <protection locked="0"/>
    </xf>
    <xf numFmtId="18" fontId="5" fillId="3" borderId="95" xfId="0" applyNumberFormat="1" applyFont="1" applyFill="1" applyBorder="1" applyAlignment="1" applyProtection="1">
      <alignment horizontal="center" vertical="center" wrapText="1"/>
      <protection locked="0"/>
    </xf>
    <xf numFmtId="14" fontId="5" fillId="21" borderId="45" xfId="0" applyNumberFormat="1" applyFont="1" applyFill="1" applyBorder="1" applyAlignment="1" applyProtection="1">
      <alignment vertical="center" wrapText="1"/>
      <protection locked="0"/>
    </xf>
    <xf numFmtId="14" fontId="5" fillId="3" borderId="71" xfId="0" applyNumberFormat="1" applyFont="1" applyFill="1" applyBorder="1" applyAlignment="1" applyProtection="1">
      <alignment vertical="center" wrapText="1"/>
      <protection locked="0"/>
    </xf>
    <xf numFmtId="14" fontId="5" fillId="3" borderId="106" xfId="0" applyNumberFormat="1" applyFont="1" applyFill="1" applyBorder="1" applyAlignment="1" applyProtection="1">
      <alignment vertical="center" wrapText="1"/>
      <protection locked="0"/>
    </xf>
    <xf numFmtId="0" fontId="5" fillId="3" borderId="106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06" xfId="0" applyFont="1" applyFill="1" applyBorder="1" applyAlignment="1" applyProtection="1">
      <alignment vertical="center" wrapText="1"/>
      <protection locked="0"/>
    </xf>
    <xf numFmtId="164" fontId="5" fillId="3" borderId="107" xfId="0" applyNumberFormat="1" applyFont="1" applyFill="1" applyBorder="1" applyAlignment="1" applyProtection="1">
      <alignment horizontal="center" vertical="center" wrapText="1"/>
      <protection locked="0"/>
    </xf>
    <xf numFmtId="49" fontId="2" fillId="10" borderId="7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8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8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84" xfId="0" applyNumberFormat="1" applyFont="1" applyBorder="1" applyAlignment="1" applyProtection="1">
      <alignment horizontal="center" vertical="center" wrapText="1"/>
      <protection locked="0"/>
    </xf>
    <xf numFmtId="1" fontId="2" fillId="0" borderId="106" xfId="0" applyNumberFormat="1" applyFont="1" applyBorder="1" applyAlignment="1" applyProtection="1">
      <alignment horizontal="left" vertical="center" wrapText="1"/>
      <protection locked="0"/>
    </xf>
    <xf numFmtId="1" fontId="2" fillId="0" borderId="107" xfId="0" applyNumberFormat="1" applyFont="1" applyBorder="1" applyAlignment="1" applyProtection="1">
      <alignment horizontal="center" vertical="center" wrapText="1"/>
      <protection locked="0"/>
    </xf>
    <xf numFmtId="0" fontId="19" fillId="0" borderId="185" xfId="0" applyNumberFormat="1" applyFont="1" applyBorder="1" applyAlignment="1" applyProtection="1">
      <alignment horizontal="center" vertical="center" wrapText="1"/>
      <protection locked="0"/>
    </xf>
    <xf numFmtId="14" fontId="5" fillId="3" borderId="186" xfId="0" applyNumberFormat="1" applyFont="1" applyFill="1" applyBorder="1" applyAlignment="1" applyProtection="1">
      <alignment vertical="center" wrapText="1"/>
      <protection locked="0"/>
    </xf>
    <xf numFmtId="14" fontId="5" fillId="3" borderId="187" xfId="0" applyNumberFormat="1" applyFont="1" applyFill="1" applyBorder="1" applyAlignment="1" applyProtection="1">
      <alignment vertical="center" wrapText="1"/>
      <protection locked="0"/>
    </xf>
    <xf numFmtId="0" fontId="5" fillId="3" borderId="18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87" xfId="0" applyFont="1" applyFill="1" applyBorder="1" applyAlignment="1" applyProtection="1">
      <alignment vertical="center" wrapText="1"/>
      <protection locked="0"/>
    </xf>
    <xf numFmtId="0" fontId="5" fillId="3" borderId="187" xfId="0" applyFont="1" applyFill="1" applyBorder="1" applyAlignment="1" applyProtection="1">
      <alignment horizontal="center" vertical="center" wrapText="1"/>
      <protection locked="0"/>
    </xf>
    <xf numFmtId="164" fontId="5" fillId="3" borderId="187" xfId="0" applyNumberFormat="1" applyFont="1" applyFill="1" applyBorder="1" applyAlignment="1" applyProtection="1">
      <alignment horizontal="center" vertical="center" wrapText="1"/>
      <protection locked="0"/>
    </xf>
    <xf numFmtId="49" fontId="2" fillId="10" borderId="18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8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8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87" xfId="0" applyNumberFormat="1" applyFont="1" applyBorder="1" applyAlignment="1" applyProtection="1">
      <alignment horizontal="center" vertical="center" wrapText="1"/>
      <protection locked="0"/>
    </xf>
    <xf numFmtId="1" fontId="2" fillId="0" borderId="187" xfId="0" applyNumberFormat="1" applyFont="1" applyBorder="1" applyAlignment="1" applyProtection="1">
      <alignment horizontal="left" vertical="center" wrapText="1"/>
      <protection locked="0"/>
    </xf>
    <xf numFmtId="1" fontId="2" fillId="0" borderId="187" xfId="0" applyNumberFormat="1" applyFont="1" applyBorder="1" applyAlignment="1" applyProtection="1">
      <alignment horizontal="center" vertical="center" wrapText="1"/>
      <protection locked="0"/>
    </xf>
    <xf numFmtId="0" fontId="19" fillId="0" borderId="187" xfId="0" applyNumberFormat="1" applyFont="1" applyBorder="1" applyAlignment="1" applyProtection="1">
      <alignment horizontal="center" vertical="center" wrapText="1"/>
      <protection locked="0"/>
    </xf>
    <xf numFmtId="0" fontId="2" fillId="0" borderId="187" xfId="0" applyNumberFormat="1" applyFont="1" applyBorder="1" applyAlignment="1">
      <alignment vertical="top" wrapText="1"/>
    </xf>
    <xf numFmtId="1" fontId="2" fillId="24" borderId="139" xfId="0" applyNumberFormat="1" applyFont="1" applyFill="1" applyBorder="1" applyAlignment="1" applyProtection="1">
      <alignment horizontal="left" vertical="center" wrapText="1"/>
      <protection locked="0"/>
    </xf>
    <xf numFmtId="1" fontId="2" fillId="24" borderId="57" xfId="0" applyNumberFormat="1" applyFont="1" applyFill="1" applyBorder="1" applyAlignment="1" applyProtection="1">
      <alignment horizontal="left" vertical="center" wrapText="1"/>
      <protection locked="0"/>
    </xf>
    <xf numFmtId="1" fontId="2" fillId="24" borderId="89" xfId="0" applyNumberFormat="1" applyFont="1" applyFill="1" applyBorder="1" applyAlignment="1" applyProtection="1">
      <alignment horizontal="left" vertical="center" wrapText="1"/>
      <protection locked="0"/>
    </xf>
    <xf numFmtId="1" fontId="2" fillId="24" borderId="33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0" xfId="0" applyFont="1" applyAlignment="1">
      <alignment vertical="top" wrapText="1"/>
    </xf>
    <xf numFmtId="0" fontId="12" fillId="0" borderId="188" xfId="5" applyBorder="1" applyAlignment="1">
      <alignment vertical="top" wrapText="1"/>
    </xf>
    <xf numFmtId="1" fontId="36" fillId="0" borderId="0" xfId="0" applyNumberFormat="1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7" fillId="5" borderId="12" xfId="2" applyNumberFormat="1" applyFont="1" applyBorder="1" applyAlignment="1" applyProtection="1">
      <alignment horizontal="center" vertical="center" wrapText="1"/>
      <protection locked="0"/>
    </xf>
    <xf numFmtId="1" fontId="3" fillId="4" borderId="14" xfId="1" applyNumberFormat="1" applyBorder="1" applyAlignment="1" applyProtection="1">
      <alignment horizontal="center" vertical="center" wrapText="1"/>
    </xf>
    <xf numFmtId="0" fontId="2" fillId="0" borderId="59" xfId="0" applyNumberFormat="1" applyFont="1" applyBorder="1" applyAlignment="1" applyProtection="1">
      <alignment horizontal="center" vertical="center" wrapText="1"/>
    </xf>
    <xf numFmtId="0" fontId="2" fillId="0" borderId="123" xfId="0" applyNumberFormat="1" applyFont="1" applyBorder="1" applyAlignment="1" applyProtection="1">
      <alignment horizontal="center" vertical="center" wrapText="1"/>
    </xf>
    <xf numFmtId="14" fontId="10" fillId="0" borderId="30" xfId="0" applyNumberFormat="1" applyFont="1" applyBorder="1" applyAlignment="1" applyProtection="1">
      <alignment horizontal="center" vertical="center"/>
      <protection locked="0"/>
    </xf>
    <xf numFmtId="0" fontId="2" fillId="0" borderId="123" xfId="0" applyNumberFormat="1" applyFont="1" applyBorder="1" applyAlignment="1" applyProtection="1">
      <alignment horizontal="center" vertical="center" wrapText="1"/>
    </xf>
    <xf numFmtId="49" fontId="23" fillId="3" borderId="190" xfId="0" applyNumberFormat="1" applyFont="1" applyFill="1" applyBorder="1" applyAlignment="1" applyProtection="1">
      <alignment horizontal="right" vertical="center" wrapText="1"/>
      <protection locked="0"/>
    </xf>
    <xf numFmtId="14" fontId="20" fillId="3" borderId="190" xfId="0" applyNumberFormat="1" applyFont="1" applyFill="1" applyBorder="1" applyAlignment="1" applyProtection="1">
      <alignment vertical="center" wrapText="1"/>
      <protection locked="0"/>
    </xf>
    <xf numFmtId="14" fontId="20" fillId="3" borderId="191" xfId="0" applyNumberFormat="1" applyFont="1" applyFill="1" applyBorder="1" applyAlignment="1" applyProtection="1">
      <alignment vertical="center" wrapText="1"/>
      <protection locked="0"/>
    </xf>
    <xf numFmtId="0" fontId="5" fillId="3" borderId="191" xfId="0" applyFont="1" applyFill="1" applyBorder="1" applyAlignment="1" applyProtection="1">
      <alignment horizontal="center" vertical="center" wrapText="1"/>
      <protection locked="0"/>
    </xf>
    <xf numFmtId="164" fontId="5" fillId="3" borderId="189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91" xfId="0" applyFont="1" applyFill="1" applyBorder="1" applyAlignment="1" applyProtection="1">
      <alignment vertical="center" wrapText="1"/>
      <protection locked="0"/>
    </xf>
    <xf numFmtId="0" fontId="5" fillId="3" borderId="192" xfId="0" applyFont="1" applyFill="1" applyBorder="1" applyAlignment="1" applyProtection="1">
      <alignment vertical="center" wrapText="1"/>
      <protection locked="0"/>
    </xf>
    <xf numFmtId="18" fontId="5" fillId="3" borderId="193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194" xfId="0" applyNumberFormat="1" applyFont="1" applyFill="1" applyBorder="1" applyAlignment="1" applyProtection="1">
      <alignment horizontal="center" vertical="center" wrapText="1"/>
      <protection locked="0"/>
    </xf>
    <xf numFmtId="49" fontId="2" fillId="10" borderId="195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9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9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97" xfId="0" applyNumberFormat="1" applyFont="1" applyBorder="1" applyAlignment="1" applyProtection="1">
      <alignment horizontal="center" vertical="center" wrapText="1"/>
      <protection locked="0"/>
    </xf>
    <xf numFmtId="1" fontId="2" fillId="0" borderId="198" xfId="0" applyNumberFormat="1" applyFont="1" applyBorder="1" applyAlignment="1" applyProtection="1">
      <alignment horizontal="left" vertical="center" wrapText="1"/>
      <protection locked="0"/>
    </xf>
    <xf numFmtId="1" fontId="2" fillId="0" borderId="194" xfId="0" applyNumberFormat="1" applyFont="1" applyBorder="1" applyAlignment="1" applyProtection="1">
      <alignment horizontal="center" vertical="center" wrapText="1"/>
      <protection locked="0"/>
    </xf>
    <xf numFmtId="1" fontId="2" fillId="0" borderId="199" xfId="0" applyNumberFormat="1" applyFont="1" applyBorder="1" applyAlignment="1" applyProtection="1">
      <alignment horizontal="left" vertical="center" wrapText="1"/>
      <protection locked="0"/>
    </xf>
    <xf numFmtId="0" fontId="19" fillId="0" borderId="200" xfId="0" applyFont="1" applyBorder="1" applyAlignment="1" applyProtection="1">
      <alignment horizontal="center" vertical="center" wrapText="1"/>
      <protection locked="0"/>
    </xf>
    <xf numFmtId="0" fontId="2" fillId="0" borderId="193" xfId="0" applyNumberFormat="1" applyFont="1" applyBorder="1" applyAlignment="1">
      <alignment vertical="top" wrapText="1"/>
    </xf>
    <xf numFmtId="49" fontId="23" fillId="3" borderId="202" xfId="0" applyNumberFormat="1" applyFont="1" applyFill="1" applyBorder="1" applyAlignment="1" applyProtection="1">
      <alignment horizontal="right" vertical="center" wrapText="1"/>
      <protection locked="0"/>
    </xf>
    <xf numFmtId="14" fontId="20" fillId="3" borderId="202" xfId="0" applyNumberFormat="1" applyFont="1" applyFill="1" applyBorder="1" applyAlignment="1" applyProtection="1">
      <alignment vertical="center" wrapText="1"/>
      <protection locked="0"/>
    </xf>
    <xf numFmtId="14" fontId="20" fillId="3" borderId="203" xfId="0" applyNumberFormat="1" applyFont="1" applyFill="1" applyBorder="1" applyAlignment="1" applyProtection="1">
      <alignment vertical="center" wrapText="1"/>
      <protection locked="0"/>
    </xf>
    <xf numFmtId="0" fontId="5" fillId="3" borderId="203" xfId="0" applyFont="1" applyFill="1" applyBorder="1" applyAlignment="1" applyProtection="1">
      <alignment horizontal="center" vertical="center" wrapText="1"/>
      <protection locked="0"/>
    </xf>
    <xf numFmtId="164" fontId="5" fillId="3" borderId="20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03" xfId="0" applyFont="1" applyFill="1" applyBorder="1" applyAlignment="1" applyProtection="1">
      <alignment vertical="center" wrapText="1"/>
      <protection locked="0"/>
    </xf>
    <xf numFmtId="0" fontId="5" fillId="3" borderId="204" xfId="0" applyFont="1" applyFill="1" applyBorder="1" applyAlignment="1" applyProtection="1">
      <alignment vertical="center" wrapText="1"/>
      <protection locked="0"/>
    </xf>
    <xf numFmtId="18" fontId="5" fillId="3" borderId="205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206" xfId="0" applyNumberFormat="1" applyFont="1" applyFill="1" applyBorder="1" applyAlignment="1" applyProtection="1">
      <alignment horizontal="center" vertical="center" wrapText="1"/>
      <protection locked="0"/>
    </xf>
    <xf numFmtId="49" fontId="2" fillId="10" borderId="20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208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0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09" xfId="0" applyNumberFormat="1" applyFont="1" applyBorder="1" applyAlignment="1" applyProtection="1">
      <alignment horizontal="center" vertical="center" wrapText="1"/>
      <protection locked="0"/>
    </xf>
    <xf numFmtId="1" fontId="2" fillId="0" borderId="210" xfId="0" applyNumberFormat="1" applyFont="1" applyBorder="1" applyAlignment="1" applyProtection="1">
      <alignment horizontal="left" vertical="center" wrapText="1"/>
      <protection locked="0"/>
    </xf>
    <xf numFmtId="1" fontId="2" fillId="0" borderId="206" xfId="0" applyNumberFormat="1" applyFont="1" applyBorder="1" applyAlignment="1" applyProtection="1">
      <alignment horizontal="center" vertical="center" wrapText="1"/>
      <protection locked="0"/>
    </xf>
    <xf numFmtId="1" fontId="2" fillId="0" borderId="211" xfId="0" applyNumberFormat="1" applyFont="1" applyBorder="1" applyAlignment="1" applyProtection="1">
      <alignment horizontal="left" vertical="center" wrapText="1"/>
      <protection locked="0"/>
    </xf>
    <xf numFmtId="0" fontId="19" fillId="0" borderId="212" xfId="0" applyFont="1" applyBorder="1" applyAlignment="1" applyProtection="1">
      <alignment horizontal="center" vertical="center" wrapText="1"/>
      <protection locked="0"/>
    </xf>
    <xf numFmtId="0" fontId="2" fillId="0" borderId="213" xfId="0" applyNumberFormat="1" applyFont="1" applyBorder="1" applyAlignment="1">
      <alignment vertical="top" wrapText="1"/>
    </xf>
    <xf numFmtId="0" fontId="13" fillId="0" borderId="76" xfId="0" applyNumberFormat="1" applyFont="1" applyBorder="1" applyAlignment="1" applyProtection="1">
      <alignment horizontal="center" vertical="center" wrapText="1"/>
    </xf>
    <xf numFmtId="49" fontId="8" fillId="16" borderId="214" xfId="3" applyNumberFormat="1" applyFont="1" applyFill="1" applyBorder="1" applyAlignment="1" applyProtection="1">
      <alignment horizontal="center" vertical="center" wrapText="1"/>
      <protection locked="0"/>
    </xf>
    <xf numFmtId="0" fontId="2" fillId="0" borderId="215" xfId="0" applyNumberFormat="1" applyFont="1" applyBorder="1" applyAlignment="1" applyProtection="1">
      <alignment horizontal="center" vertical="center" wrapText="1"/>
    </xf>
    <xf numFmtId="0" fontId="2" fillId="0" borderId="216" xfId="0" applyNumberFormat="1" applyFont="1" applyBorder="1" applyAlignment="1" applyProtection="1">
      <alignment horizontal="center" vertical="center" wrapText="1"/>
    </xf>
    <xf numFmtId="0" fontId="31" fillId="0" borderId="205" xfId="0" quotePrefix="1" applyFont="1" applyBorder="1" applyAlignment="1">
      <alignment vertical="top" wrapText="1"/>
    </xf>
    <xf numFmtId="0" fontId="0" fillId="0" borderId="205" xfId="0" applyFont="1" applyFill="1" applyBorder="1" applyAlignment="1" applyProtection="1">
      <alignment vertical="top" wrapText="1"/>
      <protection locked="0"/>
    </xf>
    <xf numFmtId="0" fontId="0" fillId="0" borderId="205" xfId="0" applyNumberFormat="1" applyFont="1" applyFill="1" applyBorder="1" applyAlignment="1" applyProtection="1">
      <alignment vertical="top" wrapText="1"/>
      <protection locked="0"/>
    </xf>
    <xf numFmtId="18" fontId="5" fillId="3" borderId="213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38" xfId="0" applyFont="1" applyBorder="1" applyAlignment="1" applyProtection="1">
      <alignment horizontal="center" vertical="center"/>
    </xf>
    <xf numFmtId="49" fontId="6" fillId="2" borderId="40" xfId="0" applyNumberFormat="1" applyFont="1" applyFill="1" applyBorder="1" applyAlignment="1" applyProtection="1">
      <alignment horizontal="center" vertical="center" wrapText="1"/>
    </xf>
    <xf numFmtId="20" fontId="5" fillId="3" borderId="40" xfId="0" applyNumberFormat="1" applyFont="1" applyFill="1" applyBorder="1" applyAlignment="1" applyProtection="1">
      <alignment horizontal="center" vertical="center" wrapText="1"/>
    </xf>
    <xf numFmtId="20" fontId="5" fillId="3" borderId="175" xfId="0" applyNumberFormat="1" applyFont="1" applyFill="1" applyBorder="1" applyAlignment="1" applyProtection="1">
      <alignment horizontal="center" vertical="center" wrapText="1"/>
    </xf>
    <xf numFmtId="20" fontId="5" fillId="3" borderId="46" xfId="0" applyNumberFormat="1" applyFont="1" applyFill="1" applyBorder="1" applyAlignment="1" applyProtection="1">
      <alignment horizontal="center" vertical="center" wrapText="1"/>
    </xf>
    <xf numFmtId="20" fontId="5" fillId="3" borderId="192" xfId="0" applyNumberFormat="1" applyFont="1" applyFill="1" applyBorder="1" applyAlignment="1" applyProtection="1">
      <alignment horizontal="center" vertical="center" wrapText="1"/>
    </xf>
    <xf numFmtId="20" fontId="5" fillId="3" borderId="204" xfId="0" applyNumberFormat="1" applyFont="1" applyFill="1" applyBorder="1" applyAlignment="1" applyProtection="1">
      <alignment horizontal="center" vertical="center" wrapText="1"/>
    </xf>
    <xf numFmtId="20" fontId="5" fillId="3" borderId="43" xfId="0" applyNumberFormat="1" applyFont="1" applyFill="1" applyBorder="1" applyAlignment="1" applyProtection="1">
      <alignment horizontal="center" vertical="center" wrapText="1"/>
    </xf>
    <xf numFmtId="20" fontId="5" fillId="3" borderId="73" xfId="0" applyNumberFormat="1" applyFont="1" applyFill="1" applyBorder="1" applyAlignment="1" applyProtection="1">
      <alignment horizontal="center" vertical="center" wrapText="1"/>
    </xf>
    <xf numFmtId="20" fontId="5" fillId="3" borderId="187" xfId="0" applyNumberFormat="1" applyFont="1" applyFill="1" applyBorder="1" applyAlignment="1" applyProtection="1">
      <alignment horizontal="center" vertical="center" wrapText="1"/>
    </xf>
    <xf numFmtId="20" fontId="5" fillId="3" borderId="61" xfId="0" applyNumberFormat="1" applyFont="1" applyFill="1" applyBorder="1" applyAlignment="1" applyProtection="1">
      <alignment horizontal="center" vertical="center" wrapText="1"/>
    </xf>
    <xf numFmtId="0" fontId="2" fillId="0" borderId="41" xfId="0" applyNumberFormat="1" applyFont="1" applyBorder="1" applyAlignment="1" applyProtection="1">
      <alignment horizontal="center" vertical="center" wrapText="1"/>
    </xf>
    <xf numFmtId="0" fontId="10" fillId="19" borderId="30" xfId="0" applyFont="1" applyFill="1" applyBorder="1" applyAlignment="1" applyProtection="1">
      <alignment horizontal="center" vertical="center"/>
    </xf>
    <xf numFmtId="0" fontId="10" fillId="19" borderId="117" xfId="0" applyFont="1" applyFill="1" applyBorder="1" applyAlignment="1" applyProtection="1">
      <alignment horizontal="center" vertical="center"/>
    </xf>
    <xf numFmtId="49" fontId="6" fillId="2" borderId="37" xfId="0" applyNumberFormat="1" applyFont="1" applyFill="1" applyBorder="1" applyAlignment="1" applyProtection="1">
      <alignment horizontal="center" vertical="center" wrapText="1"/>
    </xf>
    <xf numFmtId="49" fontId="6" fillId="2" borderId="151" xfId="0" applyNumberFormat="1" applyFont="1" applyFill="1" applyBorder="1" applyAlignment="1" applyProtection="1">
      <alignment horizontal="center" vertical="center" wrapText="1"/>
    </xf>
    <xf numFmtId="1" fontId="2" fillId="19" borderId="32" xfId="0" applyNumberFormat="1" applyFont="1" applyFill="1" applyBorder="1" applyAlignment="1" applyProtection="1">
      <alignment horizontal="center" vertical="center" wrapText="1"/>
    </xf>
    <xf numFmtId="20" fontId="2" fillId="19" borderId="168" xfId="0" applyNumberFormat="1" applyFont="1" applyFill="1" applyBorder="1" applyAlignment="1" applyProtection="1">
      <alignment horizontal="center" vertical="center" wrapText="1"/>
    </xf>
    <xf numFmtId="1" fontId="2" fillId="19" borderId="172" xfId="0" applyNumberFormat="1" applyFont="1" applyFill="1" applyBorder="1" applyAlignment="1" applyProtection="1">
      <alignment horizontal="center" vertical="center" wrapText="1"/>
    </xf>
    <xf numFmtId="20" fontId="2" fillId="19" borderId="178" xfId="0" applyNumberFormat="1" applyFont="1" applyFill="1" applyBorder="1" applyAlignment="1" applyProtection="1">
      <alignment horizontal="center" vertical="center" wrapText="1"/>
    </xf>
    <xf numFmtId="1" fontId="2" fillId="19" borderId="44" xfId="0" applyNumberFormat="1" applyFont="1" applyFill="1" applyBorder="1" applyAlignment="1" applyProtection="1">
      <alignment horizontal="center" vertical="center" wrapText="1"/>
    </xf>
    <xf numFmtId="20" fontId="2" fillId="19" borderId="76" xfId="0" applyNumberFormat="1" applyFont="1" applyFill="1" applyBorder="1" applyAlignment="1" applyProtection="1">
      <alignment horizontal="center" vertical="center" wrapText="1"/>
    </xf>
    <xf numFmtId="1" fontId="2" fillId="19" borderId="190" xfId="0" applyNumberFormat="1" applyFont="1" applyFill="1" applyBorder="1" applyAlignment="1" applyProtection="1">
      <alignment horizontal="center" vertical="center" wrapText="1"/>
    </xf>
    <xf numFmtId="20" fontId="2" fillId="19" borderId="197" xfId="0" applyNumberFormat="1" applyFont="1" applyFill="1" applyBorder="1" applyAlignment="1" applyProtection="1">
      <alignment horizontal="center" vertical="center" wrapText="1"/>
    </xf>
    <xf numFmtId="1" fontId="2" fillId="19" borderId="202" xfId="0" applyNumberFormat="1" applyFont="1" applyFill="1" applyBorder="1" applyAlignment="1" applyProtection="1">
      <alignment horizontal="center" vertical="center" wrapText="1"/>
    </xf>
    <xf numFmtId="20" fontId="2" fillId="19" borderId="209" xfId="0" applyNumberFormat="1" applyFont="1" applyFill="1" applyBorder="1" applyAlignment="1" applyProtection="1">
      <alignment horizontal="center" vertical="center" wrapText="1"/>
    </xf>
    <xf numFmtId="1" fontId="2" fillId="19" borderId="42" xfId="0" applyNumberFormat="1" applyFont="1" applyFill="1" applyBorder="1" applyAlignment="1" applyProtection="1">
      <alignment horizontal="center" vertical="center" wrapText="1"/>
    </xf>
    <xf numFmtId="20" fontId="2" fillId="19" borderId="170" xfId="0" applyNumberFormat="1" applyFont="1" applyFill="1" applyBorder="1" applyAlignment="1" applyProtection="1">
      <alignment horizontal="center" vertical="center" wrapText="1"/>
    </xf>
    <xf numFmtId="1" fontId="2" fillId="19" borderId="59" xfId="0" applyNumberFormat="1" applyFont="1" applyFill="1" applyBorder="1" applyAlignment="1" applyProtection="1">
      <alignment horizontal="center" vertical="center" wrapText="1"/>
    </xf>
    <xf numFmtId="1" fontId="2" fillId="19" borderId="71" xfId="0" applyNumberFormat="1" applyFont="1" applyFill="1" applyBorder="1" applyAlignment="1" applyProtection="1">
      <alignment horizontal="center" vertical="center" wrapText="1"/>
    </xf>
    <xf numFmtId="20" fontId="2" fillId="19" borderId="184" xfId="0" applyNumberFormat="1" applyFont="1" applyFill="1" applyBorder="1" applyAlignment="1" applyProtection="1">
      <alignment horizontal="center" vertical="center" wrapText="1"/>
    </xf>
    <xf numFmtId="1" fontId="2" fillId="19" borderId="187" xfId="0" applyNumberFormat="1" applyFont="1" applyFill="1" applyBorder="1" applyAlignment="1" applyProtection="1">
      <alignment horizontal="center" vertical="center" wrapText="1"/>
    </xf>
    <xf numFmtId="20" fontId="2" fillId="19" borderId="187" xfId="0" applyNumberFormat="1" applyFont="1" applyFill="1" applyBorder="1" applyAlignment="1" applyProtection="1">
      <alignment horizontal="center" vertical="center" wrapText="1"/>
    </xf>
    <xf numFmtId="0" fontId="2" fillId="19" borderId="169" xfId="0" applyNumberFormat="1" applyFont="1" applyFill="1" applyBorder="1" applyAlignment="1" applyProtection="1">
      <alignment horizontal="center" vertical="center" wrapText="1"/>
    </xf>
    <xf numFmtId="0" fontId="2" fillId="19" borderId="34" xfId="0" applyNumberFormat="1" applyFont="1" applyFill="1" applyBorder="1" applyAlignment="1" applyProtection="1">
      <alignment horizontal="center" vertical="center" wrapText="1"/>
    </xf>
    <xf numFmtId="0" fontId="10" fillId="0" borderId="20" xfId="0" applyFont="1" applyBorder="1" applyAlignment="1" applyProtection="1">
      <alignment horizontal="center" vertical="center"/>
    </xf>
    <xf numFmtId="49" fontId="6" fillId="2" borderId="19" xfId="0" applyNumberFormat="1" applyFont="1" applyFill="1" applyBorder="1" applyAlignment="1" applyProtection="1">
      <alignment horizontal="center" vertical="center" wrapText="1"/>
    </xf>
    <xf numFmtId="0" fontId="12" fillId="0" borderId="19" xfId="5" applyNumberFormat="1" applyBorder="1" applyAlignment="1" applyProtection="1">
      <alignment vertical="top" wrapText="1"/>
    </xf>
    <xf numFmtId="0" fontId="12" fillId="0" borderId="20" xfId="5" applyNumberFormat="1" applyBorder="1" applyAlignment="1" applyProtection="1">
      <alignment vertical="top" wrapText="1"/>
    </xf>
    <xf numFmtId="0" fontId="12" fillId="25" borderId="19" xfId="5" applyNumberFormat="1" applyFill="1" applyBorder="1" applyAlignment="1" applyProtection="1">
      <alignment vertical="top" wrapText="1"/>
    </xf>
    <xf numFmtId="0" fontId="2" fillId="0" borderId="19" xfId="0" applyNumberFormat="1" applyFont="1" applyBorder="1" applyAlignment="1" applyProtection="1">
      <alignment vertical="top" wrapText="1"/>
    </xf>
    <xf numFmtId="0" fontId="0" fillId="0" borderId="0" xfId="0" applyNumberFormat="1" applyFont="1" applyAlignment="1" applyProtection="1">
      <alignment vertical="top" wrapText="1"/>
    </xf>
    <xf numFmtId="0" fontId="11" fillId="0" borderId="0" xfId="0" applyFont="1" applyAlignment="1" applyProtection="1">
      <alignment horizontal="center" vertical="center"/>
    </xf>
    <xf numFmtId="49" fontId="6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7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17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1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6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217" xfId="5" applyNumberFormat="1" applyBorder="1" applyAlignment="1" applyProtection="1">
      <alignment vertical="top" wrapText="1"/>
    </xf>
    <xf numFmtId="0" fontId="5" fillId="3" borderId="30" xfId="0" applyFont="1" applyFill="1" applyBorder="1" applyAlignment="1" applyProtection="1">
      <alignment vertical="center" wrapText="1"/>
      <protection locked="0"/>
    </xf>
    <xf numFmtId="0" fontId="5" fillId="3" borderId="34" xfId="0" applyFont="1" applyFill="1" applyBorder="1" applyAlignment="1" applyProtection="1">
      <alignment vertical="center" wrapText="1"/>
      <protection locked="0"/>
    </xf>
    <xf numFmtId="0" fontId="5" fillId="3" borderId="213" xfId="0" applyFont="1" applyFill="1" applyBorder="1" applyAlignment="1" applyProtection="1">
      <alignment vertical="center" wrapText="1"/>
      <protection locked="0"/>
    </xf>
    <xf numFmtId="0" fontId="5" fillId="3" borderId="193" xfId="0" applyFont="1" applyFill="1" applyBorder="1" applyAlignment="1" applyProtection="1">
      <alignment vertical="center" wrapText="1"/>
      <protection locked="0"/>
    </xf>
    <xf numFmtId="0" fontId="5" fillId="3" borderId="205" xfId="0" applyFont="1" applyFill="1" applyBorder="1" applyAlignment="1" applyProtection="1">
      <alignment vertical="center" wrapText="1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5" fillId="3" borderId="111" xfId="0" applyFont="1" applyFill="1" applyBorder="1" applyAlignment="1" applyProtection="1">
      <alignment vertical="center" wrapText="1"/>
      <protection locked="0"/>
    </xf>
    <xf numFmtId="0" fontId="5" fillId="3" borderId="63" xfId="0" applyFont="1" applyFill="1" applyBorder="1" applyAlignment="1" applyProtection="1">
      <alignment vertical="center" wrapText="1"/>
      <protection locked="0"/>
    </xf>
    <xf numFmtId="0" fontId="10" fillId="0" borderId="0" xfId="0" applyFont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vertical="top" wrapText="1"/>
    </xf>
    <xf numFmtId="1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7" fillId="5" borderId="12" xfId="2" applyNumberFormat="1" applyFont="1" applyBorder="1" applyAlignment="1" applyProtection="1">
      <alignment horizontal="center" vertical="center" wrapText="1"/>
      <protection locked="0"/>
    </xf>
    <xf numFmtId="0" fontId="7" fillId="5" borderId="67" xfId="2" applyNumberFormat="1" applyFont="1" applyBorder="1" applyAlignment="1" applyProtection="1">
      <alignment horizontal="center" vertical="center" wrapText="1"/>
      <protection locked="0"/>
    </xf>
    <xf numFmtId="0" fontId="7" fillId="5" borderId="11" xfId="2" applyNumberFormat="1" applyFont="1" applyBorder="1" applyAlignment="1" applyProtection="1">
      <alignment horizontal="center" vertical="center" wrapText="1"/>
      <protection locked="0"/>
    </xf>
    <xf numFmtId="1" fontId="3" fillId="4" borderId="14" xfId="1" applyNumberFormat="1" applyBorder="1" applyAlignment="1" applyProtection="1">
      <alignment horizontal="center" vertical="center" wrapText="1"/>
    </xf>
    <xf numFmtId="1" fontId="3" fillId="4" borderId="15" xfId="1" applyNumberFormat="1" applyBorder="1" applyAlignment="1" applyProtection="1">
      <alignment horizontal="center" vertical="center" wrapText="1"/>
    </xf>
    <xf numFmtId="1" fontId="3" fillId="4" borderId="66" xfId="1" applyNumberFormat="1" applyBorder="1" applyAlignment="1" applyProtection="1">
      <alignment horizontal="center" vertical="center" wrapText="1"/>
    </xf>
    <xf numFmtId="0" fontId="7" fillId="5" borderId="10" xfId="2" applyNumberFormat="1" applyFont="1" applyBorder="1" applyAlignment="1" applyProtection="1">
      <alignment horizontal="center" vertical="center" wrapText="1"/>
      <protection locked="0"/>
    </xf>
    <xf numFmtId="49" fontId="7" fillId="12" borderId="10" xfId="2" applyNumberFormat="1" applyFont="1" applyFill="1" applyBorder="1" applyAlignment="1" applyProtection="1">
      <alignment horizontal="center" vertical="center" wrapText="1"/>
      <protection locked="0"/>
    </xf>
    <xf numFmtId="49" fontId="7" fillId="12" borderId="1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22" xfId="0" applyNumberFormat="1" applyFont="1" applyBorder="1" applyAlignment="1" applyProtection="1">
      <alignment horizontal="center" vertical="center" wrapText="1"/>
    </xf>
    <xf numFmtId="0" fontId="2" fillId="0" borderId="70" xfId="0" applyNumberFormat="1" applyFont="1" applyBorder="1" applyAlignment="1" applyProtection="1">
      <alignment horizontal="center" vertical="center" wrapText="1"/>
    </xf>
    <xf numFmtId="0" fontId="2" fillId="0" borderId="123" xfId="0" applyNumberFormat="1" applyFont="1" applyBorder="1" applyAlignment="1" applyProtection="1">
      <alignment horizontal="center" vertical="center" wrapText="1"/>
    </xf>
    <xf numFmtId="20" fontId="2" fillId="0" borderId="119" xfId="0" applyNumberFormat="1" applyFont="1" applyBorder="1" applyAlignment="1" applyProtection="1">
      <alignment horizontal="center" vertical="center" wrapText="1"/>
    </xf>
    <xf numFmtId="20" fontId="2" fillId="0" borderId="120" xfId="0" applyNumberFormat="1" applyFont="1" applyBorder="1" applyAlignment="1" applyProtection="1">
      <alignment horizontal="center" vertical="center" wrapText="1"/>
    </xf>
    <xf numFmtId="20" fontId="2" fillId="0" borderId="121" xfId="0" applyNumberFormat="1" applyFont="1" applyBorder="1" applyAlignment="1" applyProtection="1">
      <alignment horizontal="center" vertical="center" wrapText="1"/>
    </xf>
    <xf numFmtId="0" fontId="7" fillId="8" borderId="11" xfId="2" applyNumberFormat="1" applyFont="1" applyFill="1" applyBorder="1" applyAlignment="1" applyProtection="1">
      <alignment horizontal="center" vertical="center" wrapText="1"/>
      <protection locked="0"/>
    </xf>
    <xf numFmtId="0" fontId="7" fillId="8" borderId="133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215" xfId="0" applyNumberFormat="1" applyFont="1" applyBorder="1" applyAlignment="1" applyProtection="1">
      <alignment horizontal="center" vertical="center" wrapText="1"/>
    </xf>
    <xf numFmtId="20" fontId="2" fillId="0" borderId="149" xfId="0" applyNumberFormat="1" applyFont="1" applyBorder="1" applyAlignment="1" applyProtection="1">
      <alignment horizontal="center" vertical="center" wrapText="1"/>
    </xf>
    <xf numFmtId="20" fontId="2" fillId="0" borderId="134" xfId="0" applyNumberFormat="1" applyFont="1" applyBorder="1" applyAlignment="1" applyProtection="1">
      <alignment horizontal="center" vertical="center" wrapText="1"/>
    </xf>
    <xf numFmtId="0" fontId="7" fillId="9" borderId="11" xfId="2" applyNumberFormat="1" applyFont="1" applyFill="1" applyBorder="1" applyAlignment="1" applyProtection="1">
      <alignment horizontal="center" vertical="center" wrapText="1"/>
      <protection locked="0"/>
    </xf>
    <xf numFmtId="0" fontId="7" fillId="9" borderId="133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30" xfId="0" applyNumberFormat="1" applyFont="1" applyBorder="1" applyAlignment="1" applyProtection="1">
      <alignment horizontal="center" vertical="center"/>
      <protection locked="0"/>
    </xf>
  </cellXfs>
  <cellStyles count="6">
    <cellStyle name="40% - Accent3" xfId="3" builtinId="39"/>
    <cellStyle name="60% - Accent3" xfId="4" builtinId="40"/>
    <cellStyle name="Accent3" xfId="2" builtinId="37"/>
    <cellStyle name="Hyperlink" xfId="5" builtinId="8"/>
    <cellStyle name="Normal" xfId="0" builtinId="0"/>
    <cellStyle name="Output" xfId="1" builtinId="21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bgColor rgb="FF44546A"/>
        </patternFill>
      </fill>
    </dxf>
    <dxf>
      <font>
        <color rgb="FFFFFFFF"/>
      </font>
      <fill>
        <patternFill patternType="solid">
          <bgColor rgb="FFAEAAAA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BE1EF"/>
        </patternFill>
      </fill>
    </dxf>
    <dxf>
      <fill>
        <patternFill>
          <bgColor rgb="FFC8C8C8"/>
        </patternFill>
      </fill>
    </dxf>
    <dxf>
      <fill>
        <patternFill>
          <bgColor rgb="FFEAEEE0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BE1EF"/>
        </patternFill>
      </fill>
    </dxf>
    <dxf>
      <fill>
        <patternFill>
          <bgColor rgb="FFC8C8C8"/>
        </patternFill>
      </fill>
    </dxf>
    <dxf>
      <fill>
        <patternFill>
          <bgColor rgb="FFEAEEE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ont>
        <b val="0"/>
        <i val="0"/>
        <color theme="9" tint="-0.499984740745262"/>
      </font>
      <fill>
        <patternFill>
          <bgColor rgb="FFEBEFE0"/>
        </patternFill>
      </fill>
    </dxf>
    <dxf>
      <font>
        <b val="0"/>
        <i val="0"/>
        <color theme="1"/>
      </font>
      <fill>
        <patternFill>
          <bgColor rgb="FFE9B666"/>
        </patternFill>
      </fill>
    </dxf>
    <dxf>
      <font>
        <b val="0"/>
        <i val="0"/>
        <color theme="9" tint="-0.499984740745262"/>
      </font>
      <fill>
        <patternFill>
          <bgColor rgb="FFEBEFE0"/>
        </patternFill>
      </fill>
    </dxf>
    <dxf>
      <font>
        <b val="0"/>
        <i val="0"/>
        <color theme="1"/>
      </font>
      <fill>
        <patternFill>
          <bgColor rgb="FFE9B666"/>
        </patternFill>
      </fill>
    </dxf>
    <dxf>
      <font>
        <b val="0"/>
        <i val="0"/>
        <color theme="9" tint="-0.499984740745262"/>
      </font>
      <fill>
        <patternFill>
          <bgColor rgb="FFEBEFE0"/>
        </patternFill>
      </fill>
    </dxf>
    <dxf>
      <font>
        <b val="0"/>
        <i val="0"/>
        <color theme="1"/>
      </font>
      <fill>
        <patternFill>
          <bgColor rgb="FFE9B6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numFmt numFmtId="1" formatCode="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21" formatCode="d\-mmm"/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medium">
          <color theme="0" tint="-0.34998626667073579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medium">
          <color theme="0" tint="-0.34998626667073579"/>
        </left>
        <right style="medium">
          <color theme="0" tint="-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theme="0" tint="-0.34998626667073579"/>
        </right>
        <top/>
        <bottom/>
      </border>
    </dxf>
    <dxf>
      <border diagonalUp="0" diagonalDown="0">
        <left/>
        <right/>
        <top style="medium">
          <color theme="0" tint="-0.34998626667073579"/>
        </top>
        <bottom style="medium">
          <color theme="0" tint="-0.34998626667073579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DBDBDB"/>
      <rgbColor rgb="FF56C1F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A77B"/>
      <color rgb="FF7097A3"/>
      <color rgb="FF294A7B"/>
      <color rgb="FF525066"/>
      <color rgb="FFA8A7AA"/>
      <color rgb="FF64A2AD"/>
      <color rgb="FFB09EA0"/>
      <color rgb="FFE9B666"/>
      <color rgb="FF639472"/>
      <color rgb="FFCB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Progress (Participants)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tx>
          <c:spPr>
            <a:solidFill>
              <a:srgbClr val="BDD7EE"/>
            </a:solidFill>
            <a:ln>
              <a:noFill/>
            </a:ln>
            <a:effectLst/>
          </c:spPr>
          <c:invertIfNegative val="0"/>
          <c:cat>
            <c:strRef>
              <c:f>Overview!$E$10</c:f>
              <c:strCache>
                <c:ptCount val="1"/>
                <c:pt idx="0">
                  <c:v>Participants</c:v>
                </c:pt>
              </c:strCache>
            </c:strRef>
          </c:cat>
          <c:val>
            <c:numRef>
              <c:f>Overview!$E$11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22-467B-A3C7-ED9B0FF63BCE}"/>
            </c:ext>
          </c:extLst>
        </c:ser>
        <c:ser>
          <c:idx val="1"/>
          <c:order val="1"/>
          <c:tx>
            <c:strRef>
              <c:f>Overview!$B$12</c:f>
              <c:strCache>
                <c:ptCount val="1"/>
                <c:pt idx="0">
                  <c:v>Total Remaining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Overview!$E$10</c:f>
              <c:strCache>
                <c:ptCount val="1"/>
                <c:pt idx="0">
                  <c:v>Participants</c:v>
                </c:pt>
              </c:strCache>
            </c:strRef>
          </c:cat>
          <c:val>
            <c:numRef>
              <c:f>Overview!$E$12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2-467B-A3C7-ED9B0FF63BCE}"/>
            </c:ext>
          </c:extLst>
        </c:ser>
        <c:ser>
          <c:idx val="2"/>
          <c:order val="2"/>
          <c:tx>
            <c:strRef>
              <c:f>Overview!$B$13</c:f>
              <c:strCache>
                <c:ptCount val="1"/>
                <c:pt idx="0">
                  <c:v>Targets</c:v>
                </c:pt>
              </c:strCache>
            </c:strRef>
          </c:tx>
          <c:spPr>
            <a:solidFill>
              <a:srgbClr val="1F4E78"/>
            </a:solidFill>
            <a:ln>
              <a:noFill/>
            </a:ln>
            <a:effectLst/>
          </c:spPr>
          <c:invertIfNegative val="0"/>
          <c:cat>
            <c:strRef>
              <c:f>Overview!$E$10</c:f>
              <c:strCache>
                <c:ptCount val="1"/>
                <c:pt idx="0">
                  <c:v>Participants</c:v>
                </c:pt>
              </c:strCache>
            </c:strRef>
          </c:cat>
          <c:val>
            <c:numRef>
              <c:f>Overview!$E$13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2-467B-A3C7-ED9B0FF63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axId val="684879160"/>
        <c:axId val="72139127"/>
      </c:barChart>
      <c:catAx>
        <c:axId val="6848791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9127"/>
        <c:crosses val="autoZero"/>
        <c:auto val="1"/>
        <c:lblAlgn val="ctr"/>
        <c:lblOffset val="100"/>
        <c:noMultiLvlLbl val="0"/>
      </c:catAx>
      <c:valAx>
        <c:axId val="72139127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79160"/>
        <c:crosses val="max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rgbClr val="BFCFC7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(Prompts)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Overview!$C$10</c:f>
              <c:strCache>
                <c:ptCount val="1"/>
                <c:pt idx="0">
                  <c:v>Prompts</c:v>
                </c:pt>
              </c:strCache>
            </c:strRef>
          </c:tx>
          <c:spPr>
            <a:solidFill>
              <a:srgbClr val="9BC2E6"/>
            </a:solidFill>
            <a:ln>
              <a:noFill/>
            </a:ln>
            <a:effectLst/>
          </c:spPr>
          <c:invertIfNegative val="0"/>
          <c:cat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cat>
          <c:val>
            <c:numRef>
              <c:f>Overview!$C$11</c:f>
              <c:numCache>
                <c:formatCode>0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74-4BEA-A8AB-7B520107D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3682552"/>
        <c:axId val="558526600"/>
      </c:barChart>
      <c:catAx>
        <c:axId val="1383682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26600"/>
        <c:crosses val="autoZero"/>
        <c:auto val="1"/>
        <c:lblAlgn val="ctr"/>
        <c:lblOffset val="100"/>
        <c:noMultiLvlLbl val="0"/>
      </c:catAx>
      <c:valAx>
        <c:axId val="55852660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68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(Sessions)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Overview!$D$10</c:f>
              <c:strCache>
                <c:ptCount val="1"/>
                <c:pt idx="0">
                  <c:v>Sessions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cat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cat>
          <c:val>
            <c:numRef>
              <c:f>Overview!$D$11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86-4602-B3F8-80E3118B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2942872"/>
        <c:axId val="458691112"/>
      </c:barChart>
      <c:catAx>
        <c:axId val="482942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91112"/>
        <c:crosses val="autoZero"/>
        <c:auto val="1"/>
        <c:lblAlgn val="ctr"/>
        <c:lblOffset val="100"/>
        <c:noMultiLvlLbl val="0"/>
      </c:catAx>
      <c:valAx>
        <c:axId val="458691112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4287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Issues Per</a:t>
            </a:r>
            <a:r>
              <a:rPr lang="en-US" sz="1800" b="1" baseline="0"/>
              <a:t>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Overview!$T$32</c:f>
              <c:strCache>
                <c:ptCount val="1"/>
                <c:pt idx="0">
                  <c:v>Crash</c:v>
                </c:pt>
              </c:strCache>
            </c:strRef>
          </c:tx>
          <c:spPr>
            <a:solidFill>
              <a:srgbClr val="E9B666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Overview!$T$33:$T$34</c:f>
              <c:numCache>
                <c:formatCode>0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0-8844-B5A9-A098851D3984}"/>
            </c:ext>
          </c:extLst>
        </c:ser>
        <c:ser>
          <c:idx val="1"/>
          <c:order val="1"/>
          <c:tx>
            <c:strRef>
              <c:f>Overview!$U$32</c:f>
              <c:strCache>
                <c:ptCount val="1"/>
                <c:pt idx="0">
                  <c:v>Missing file</c:v>
                </c:pt>
              </c:strCache>
            </c:strRef>
          </c:tx>
          <c:spPr>
            <a:solidFill>
              <a:srgbClr val="B09EA0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Overview!$U$33:$U$34</c:f>
              <c:numCache>
                <c:formatCode>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0-8844-B5A9-A098851D3984}"/>
            </c:ext>
          </c:extLst>
        </c:ser>
        <c:ser>
          <c:idx val="2"/>
          <c:order val="2"/>
          <c:tx>
            <c:strRef>
              <c:f>Overview!$V$32</c:f>
              <c:strCache>
                <c:ptCount val="1"/>
                <c:pt idx="0">
                  <c:v>Data Not Ingested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Overview!$V$33:$V$34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00-8844-B5A9-A098851D3984}"/>
            </c:ext>
          </c:extLst>
        </c:ser>
        <c:ser>
          <c:idx val="3"/>
          <c:order val="3"/>
          <c:tx>
            <c:strRef>
              <c:f>Overview!$W$32</c:f>
              <c:strCache>
                <c:ptCount val="1"/>
                <c:pt idx="0">
                  <c:v>Network Issue</c:v>
                </c:pt>
              </c:strCache>
            </c:strRef>
          </c:tx>
          <c:spPr>
            <a:solidFill>
              <a:srgbClr val="294A7B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Overview!$W$33:$W$34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00-8844-B5A9-A098851D3984}"/>
            </c:ext>
          </c:extLst>
        </c:ser>
        <c:ser>
          <c:idx val="4"/>
          <c:order val="4"/>
          <c:tx>
            <c:strRef>
              <c:f>Overview!$X$32</c:f>
              <c:strCache>
                <c:ptCount val="1"/>
                <c:pt idx="0">
                  <c:v>Boot Issue</c:v>
                </c:pt>
              </c:strCache>
            </c:strRef>
          </c:tx>
          <c:spPr>
            <a:solidFill>
              <a:srgbClr val="7097A3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Overview!$X$33:$X$34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00-8844-B5A9-A098851D3984}"/>
            </c:ext>
          </c:extLst>
        </c:ser>
        <c:ser>
          <c:idx val="5"/>
          <c:order val="5"/>
          <c:tx>
            <c:strRef>
              <c:f>Overview!$Y$32</c:f>
              <c:strCache>
                <c:ptCount val="1"/>
                <c:pt idx="0">
                  <c:v>General Device Issue</c:v>
                </c:pt>
              </c:strCache>
            </c:strRef>
          </c:tx>
          <c:spPr>
            <a:solidFill>
              <a:srgbClr val="A3A77B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Overview!$Y$33:$Y$34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00-8844-B5A9-A098851D3984}"/>
            </c:ext>
          </c:extLst>
        </c:ser>
        <c:ser>
          <c:idx val="6"/>
          <c:order val="6"/>
          <c:tx>
            <c:strRef>
              <c:f>Overview!$Z$32</c:f>
              <c:strCache>
                <c:ptCount val="1"/>
                <c:pt idx="0">
                  <c:v>Apple Logo Event</c:v>
                </c:pt>
              </c:strCache>
            </c:strRef>
          </c:tx>
          <c:spPr>
            <a:solidFill>
              <a:srgbClr val="525066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Overview!$Z$33:$Z$34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00-8844-B5A9-A098851D3984}"/>
            </c:ext>
          </c:extLst>
        </c:ser>
        <c:ser>
          <c:idx val="7"/>
          <c:order val="7"/>
          <c:tx>
            <c:strRef>
              <c:f>Overview!$AA$32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A8A7AA"/>
            </a:solidFill>
            <a:ln>
              <a:noFill/>
            </a:ln>
            <a:effectLst/>
          </c:spPr>
          <c:invertIfNegative val="0"/>
          <c:cat>
            <c:numRef>
              <c:f>Overview!$S$33:$S$34</c:f>
              <c:numCache>
                <c:formatCode>m/d;@</c:formatCode>
                <c:ptCount val="2"/>
                <c:pt idx="0">
                  <c:v>44878</c:v>
                </c:pt>
                <c:pt idx="1">
                  <c:v>44879</c:v>
                </c:pt>
              </c:numCache>
            </c:numRef>
          </c:cat>
          <c:val>
            <c:numRef>
              <c:f>Overview!$AA$33:$AA$34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300-8844-B5A9-A098851D3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6"/>
        <c:overlap val="100"/>
        <c:axId val="444155584"/>
        <c:axId val="467830304"/>
      </c:barChart>
      <c:dateAx>
        <c:axId val="4441555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0304"/>
        <c:crosses val="autoZero"/>
        <c:auto val="1"/>
        <c:lblOffset val="100"/>
        <c:baseTimeUnit val="days"/>
      </c:dateAx>
      <c:valAx>
        <c:axId val="4678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5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2</xdr:row>
      <xdr:rowOff>409575</xdr:rowOff>
    </xdr:from>
    <xdr:to>
      <xdr:col>10</xdr:col>
      <xdr:colOff>428625</xdr:colOff>
      <xdr:row>11</xdr:row>
      <xdr:rowOff>419100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102656-4FC4-4B68-904D-5A4643508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1295400</xdr:colOff>
      <xdr:row>0</xdr:row>
      <xdr:rowOff>433117</xdr:rowOff>
    </xdr:from>
    <xdr:ext cx="3911600" cy="46974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C280CEE-60BC-7A43-A681-2AC8A43BF34B}"/>
            </a:ext>
          </a:extLst>
        </xdr:cNvPr>
        <xdr:cNvSpPr txBox="1"/>
      </xdr:nvSpPr>
      <xdr:spPr>
        <a:xfrm>
          <a:off x="10820400" y="433117"/>
          <a:ext cx="39116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Progress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Charts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</xdr:col>
      <xdr:colOff>812800</xdr:colOff>
      <xdr:row>0</xdr:row>
      <xdr:rowOff>433117</xdr:rowOff>
    </xdr:from>
    <xdr:ext cx="3797300" cy="46974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E389ACF-374B-9D45-93AB-7A305CF94E5D}"/>
            </a:ext>
          </a:extLst>
        </xdr:cNvPr>
        <xdr:cNvSpPr txBox="1"/>
      </xdr:nvSpPr>
      <xdr:spPr>
        <a:xfrm>
          <a:off x="2400300" y="433117"/>
          <a:ext cx="37973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Tables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21</xdr:col>
      <xdr:colOff>1061509</xdr:colOff>
      <xdr:row>2</xdr:row>
      <xdr:rowOff>1</xdr:rowOff>
    </xdr:from>
    <xdr:ext cx="3911600" cy="46974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DCBFE96-D2A0-CA45-A8B1-A6E83DEE98C0}"/>
            </a:ext>
          </a:extLst>
        </xdr:cNvPr>
        <xdr:cNvSpPr txBox="1"/>
      </xdr:nvSpPr>
      <xdr:spPr>
        <a:xfrm>
          <a:off x="34962042" y="880534"/>
          <a:ext cx="39116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Issue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6</xdr:col>
      <xdr:colOff>476250</xdr:colOff>
      <xdr:row>12</xdr:row>
      <xdr:rowOff>0</xdr:rowOff>
    </xdr:from>
    <xdr:to>
      <xdr:col>10</xdr:col>
      <xdr:colOff>457200</xdr:colOff>
      <xdr:row>17</xdr:row>
      <xdr:rowOff>66675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B7C126E-720F-A11B-ABD0-2DF83EE68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438150</xdr:colOff>
      <xdr:row>17</xdr:row>
      <xdr:rowOff>419100</xdr:rowOff>
    </xdr:from>
    <xdr:to>
      <xdr:col>10</xdr:col>
      <xdr:colOff>457200</xdr:colOff>
      <xdr:row>25</xdr:row>
      <xdr:rowOff>114300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644B088-4E11-060D-F8A5-BAE2B7CA2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499532</xdr:colOff>
      <xdr:row>6</xdr:row>
      <xdr:rowOff>84666</xdr:rowOff>
    </xdr:from>
    <xdr:to>
      <xdr:col>26</xdr:col>
      <xdr:colOff>1253067</xdr:colOff>
      <xdr:row>24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AEBF60-03CF-DD87-5BDB-DD5E260B4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749300</xdr:colOff>
      <xdr:row>0</xdr:row>
      <xdr:rowOff>63500</xdr:rowOff>
    </xdr:from>
    <xdr:ext cx="6324600" cy="347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001AA3-6058-49CD-BC28-939AC01F67E4}"/>
            </a:ext>
          </a:extLst>
        </xdr:cNvPr>
        <xdr:cNvSpPr txBox="1"/>
      </xdr:nvSpPr>
      <xdr:spPr>
        <a:xfrm>
          <a:off x="2768600" y="63500"/>
          <a:ext cx="6324600" cy="3472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6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Sessions</a:t>
          </a:r>
          <a:endParaRPr kumimoji="0" lang="en-US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63500</xdr:rowOff>
    </xdr:from>
    <xdr:ext cx="6324600" cy="347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2840D7-B5E8-4150-8EA2-C0EFA04D8178}"/>
            </a:ext>
          </a:extLst>
        </xdr:cNvPr>
        <xdr:cNvSpPr txBox="1"/>
      </xdr:nvSpPr>
      <xdr:spPr>
        <a:xfrm>
          <a:off x="7953375" y="63500"/>
          <a:ext cx="6324600" cy="3472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6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Sessions</a:t>
          </a:r>
          <a:endParaRPr kumimoji="0" lang="en-US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76200</xdr:rowOff>
    </xdr:from>
    <xdr:ext cx="5435600" cy="355600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1A0CE815-B107-4BA3-A3B0-096B43798AB3}"/>
            </a:ext>
          </a:extLst>
        </xdr:cNvPr>
        <xdr:cNvSpPr txBox="1"/>
      </xdr:nvSpPr>
      <xdr:spPr>
        <a:xfrm>
          <a:off x="11268075" y="76200"/>
          <a:ext cx="5435600" cy="3556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</a:t>
          </a:r>
          <a:r>
            <a:rPr kumimoji="0" lang="zh-TW" altLang="en-US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Log</a:t>
          </a:r>
          <a:endParaRPr kumimoji="0" lang="en-US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99A2E-3068-D74D-A65E-3AA4FE110D20}" name="Table1" displayName="Table1" ref="B10:E13" totalsRowShown="0" headerRowDxfId="84" dataDxfId="82" headerRowBorderDxfId="83" tableBorderDxfId="81">
  <autoFilter ref="B10:E13" xr:uid="{4B199A2E-3068-D74D-A65E-3AA4FE110D20}"/>
  <tableColumns count="4">
    <tableColumn id="1" xr3:uid="{811098EA-B695-E647-A03C-75035D257707}" name="Totals" dataDxfId="80"/>
    <tableColumn id="2" xr3:uid="{46913792-F3C2-B241-AE44-AC3F75A167F1}" name="Prompts" dataDxfId="79">
      <calculatedColumnFormula>SUM(#REF!)</calculatedColumnFormula>
    </tableColumn>
    <tableColumn id="3" xr3:uid="{3D5EE461-66F5-894B-8CE4-A5D8EF6C5076}" name="Sessions" dataDxfId="78">
      <calculatedColumnFormula>COUNTIF(#REF!, "=0")</calculatedColumnFormula>
    </tableColumn>
    <tableColumn id="4" xr3:uid="{056ADAC4-B054-1E4F-B02C-B2A1975D6550}" name="Participants" dataDxfId="77">
      <calculatedColumnFormula>COUNTA(#REF!)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06646C-E91F-4796-8A1B-6A90D9EE4298}" name="Table2" displayName="Table2" ref="C16:C18" totalsRowCount="1" dataDxfId="76">
  <autoFilter ref="C16:C17" xr:uid="{D106646C-E91F-4796-8A1B-6A90D9EE4298}"/>
  <tableColumns count="1">
    <tableColumn id="2" xr3:uid="{3CF96C9B-D832-4856-80BF-CA2FB6182FB8}" name="Avg Recording Time Per Participant (h:mm)" dataDxfId="75" totalsRowDxfId="74">
      <calculatedColumnFormula>AVERAGE('Session Log'!$R3:$R938)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D7D57-52F3-E54A-8EE2-3E914013E572}" name="Table4" displayName="Table4" ref="G55:H58" totalsRowShown="0" headerRowDxfId="73" dataDxfId="72">
  <autoFilter ref="G55:H58" xr:uid="{3F8D7D57-52F3-E54A-8EE2-3E914013E572}"/>
  <tableColumns count="2">
    <tableColumn id="1" xr3:uid="{E63C6170-C1A0-194C-ACB3-D0D11AC711D3}" name="Scenarios" dataDxfId="71"/>
    <tableColumn id="2" xr3:uid="{C391C4A5-F0D9-5B44-B59A-CD4CEE9D57B4}" name="Utterance Target (Total)" dataDxfId="7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F8202-8197-402B-A9B4-FCEFBE26D3CF}" name="Table3" displayName="Table3" ref="S32:AB35" totalsRowCount="1" headerRowDxfId="69" headerRowBorderDxfId="68">
  <autoFilter ref="S32:AB34" xr:uid="{CA5F8202-8197-402B-A9B4-FCEFBE26D3CF}"/>
  <tableColumns count="10">
    <tableColumn id="1" xr3:uid="{AC9AC787-61BE-435A-95F7-9758ABA08ADA}" name="Date" dataDxfId="67" totalsRowDxfId="66"/>
    <tableColumn id="19" xr3:uid="{7866E42D-33E1-D243-902A-D2A7CF98181E}" name="Crash" totalsRowFunction="custom" dataDxfId="65" totalsRowDxfId="64">
      <totalsRowFormula>SUBTOTAL(109,T33:T34)</totalsRowFormula>
    </tableColumn>
    <tableColumn id="2" xr3:uid="{5F1E435F-D752-492E-BE4B-ED32B83CE5B5}" name="Missing file" totalsRowFunction="custom" dataDxfId="63" totalsRowDxfId="62">
      <totalsRowFormula>SUBTOTAL(109,U33:U34)</totalsRowFormula>
    </tableColumn>
    <tableColumn id="10" xr3:uid="{70EA0259-2636-4516-90EA-BD5FBECC32A3}" name="Data Not Ingested" totalsRowFunction="custom" dataDxfId="61" totalsRowDxfId="60">
      <totalsRowFormula>SUBTOTAL(109,V33:V34)</totalsRowFormula>
    </tableColumn>
    <tableColumn id="12" xr3:uid="{3F1904AB-A343-4AFA-972B-17257A921D86}" name="Network Issue" totalsRowFunction="custom" dataDxfId="59" totalsRowDxfId="58">
      <totalsRowFormula>SUBTOTAL(109,W33:W34)</totalsRowFormula>
    </tableColumn>
    <tableColumn id="14" xr3:uid="{E38DE518-5709-4A08-830C-66D7CBC635CE}" name="Boot Issue" totalsRowFunction="custom" dataDxfId="57" totalsRowDxfId="56">
      <totalsRowFormula>SUBTOTAL(109,X33:X34)</totalsRowFormula>
    </tableColumn>
    <tableColumn id="16" xr3:uid="{55FE1E02-53C2-42A7-A794-B3B4EAA6A380}" name="General Device Issue" totalsRowFunction="custom" dataDxfId="55" totalsRowDxfId="54">
      <totalsRowFormula>SUBTOTAL(109,Y33:Y34)</totalsRowFormula>
    </tableColumn>
    <tableColumn id="5" xr3:uid="{2831CC62-54DC-4F19-B91D-7B616B01A4FF}" name="Apple Logo Event" totalsRowFunction="custom" dataDxfId="53" totalsRowDxfId="52">
      <totalsRowFormula>SUBTOTAL(109,Z33:Z34)</totalsRowFormula>
    </tableColumn>
    <tableColumn id="18" xr3:uid="{84B3DD8B-D262-4A51-8442-EE53DB6EB056}" name="Other" totalsRowFunction="custom" dataDxfId="51" totalsRowDxfId="50">
      <totalsRowFormula>SUBTOTAL(109,AA33:AA34)</totalsRowFormula>
    </tableColumn>
    <tableColumn id="4" xr3:uid="{2FFEE342-207A-4FE1-AD18-BBA73529214A}" name="Issues Per Day" totalsRowFunction="custom" dataDxfId="49" totalsRowDxfId="48">
      <calculatedColumnFormula>SUM($T33:$AA33)</calculatedColumnFormula>
      <totalsRowFormula>SUBTOTAL(109,AB33:AB34)</totalsRowFormula>
    </tableColumn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Blan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CBEF-D092-7243-B66E-23D3780F51DE}">
  <dimension ref="A1:BJ1038"/>
  <sheetViews>
    <sheetView zoomScale="75" zoomScaleNormal="100" workbookViewId="0">
      <selection activeCell="V28" sqref="V28"/>
    </sheetView>
  </sheetViews>
  <sheetFormatPr baseColWidth="10" defaultColWidth="20.83203125" defaultRowHeight="35" customHeight="1" x14ac:dyDescent="0.15"/>
  <cols>
    <col min="2" max="2" width="19.6640625" customWidth="1"/>
    <col min="3" max="3" width="28.1640625" customWidth="1"/>
    <col min="26" max="26" width="23" customWidth="1"/>
    <col min="30" max="30" width="22.5" customWidth="1"/>
    <col min="31" max="31" width="20.83203125" style="11"/>
    <col min="38" max="38" width="11.5" style="41" customWidth="1"/>
    <col min="39" max="41" width="20.83203125" customWidth="1"/>
  </cols>
  <sheetData>
    <row r="1" spans="1:61" ht="35" customHeight="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F1" s="11"/>
      <c r="AG1" s="11"/>
      <c r="AH1" s="11"/>
      <c r="AI1" s="11"/>
      <c r="AJ1" s="11"/>
      <c r="AK1" s="11"/>
      <c r="AM1" s="577"/>
      <c r="AN1" s="577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ht="3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F2" s="11"/>
      <c r="AG2" s="11"/>
      <c r="AH2" s="11"/>
      <c r="AI2" s="11"/>
      <c r="AJ2" s="11"/>
      <c r="AK2" s="13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ht="3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F3" s="11"/>
      <c r="AG3" s="11"/>
      <c r="AH3" s="11"/>
      <c r="AI3" s="11"/>
      <c r="AJ3" s="11"/>
      <c r="AK3" s="11"/>
      <c r="AL3" s="42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ht="35" customHeight="1" x14ac:dyDescent="0.15">
      <c r="A4" s="11"/>
      <c r="B4" s="11"/>
      <c r="C4" s="27" t="s">
        <v>1</v>
      </c>
      <c r="D4" s="11"/>
      <c r="E4" s="11"/>
      <c r="F4" s="13"/>
      <c r="G4" s="13"/>
      <c r="H4" s="1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F4" s="11"/>
      <c r="AG4" s="11"/>
      <c r="AH4" s="11"/>
      <c r="AI4" s="11"/>
      <c r="AJ4" s="11"/>
      <c r="AK4" s="11"/>
      <c r="AM4" s="11"/>
      <c r="AN4" s="13"/>
      <c r="AO4" s="13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1" ht="35" customHeight="1" x14ac:dyDescent="0.15">
      <c r="A5" s="11"/>
      <c r="B5" s="11"/>
      <c r="C5" s="578">
        <f>COUNT(_xlfn.UNIQUE('Session Log'!$A3:$A938))</f>
        <v>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F5" s="11"/>
      <c r="AG5" s="11"/>
      <c r="AH5" s="11"/>
      <c r="AI5" s="11"/>
      <c r="AJ5" s="11"/>
      <c r="AK5" s="11"/>
      <c r="AM5" s="11"/>
      <c r="AN5" s="13"/>
      <c r="AO5" s="13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ht="35" customHeight="1" x14ac:dyDescent="0.15">
      <c r="A6" s="11"/>
      <c r="B6" s="11"/>
      <c r="C6" s="57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F6" s="11"/>
      <c r="AG6" s="11"/>
      <c r="AH6" s="11"/>
      <c r="AI6" s="11"/>
      <c r="AJ6" s="11"/>
      <c r="AK6" s="11"/>
      <c r="AM6" s="11"/>
      <c r="AN6" s="13"/>
      <c r="AO6" s="13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ht="35" customHeight="1" x14ac:dyDescent="0.15">
      <c r="A7" s="11"/>
      <c r="B7" s="11"/>
      <c r="C7" s="58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  <c r="AG7" s="11"/>
      <c r="AH7" s="11"/>
      <c r="AI7" s="11"/>
      <c r="AJ7" s="11"/>
      <c r="AK7" s="11"/>
      <c r="AM7" s="11"/>
      <c r="AN7" s="13"/>
      <c r="AO7" s="13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ht="35" customHeight="1" x14ac:dyDescent="0.15">
      <c r="A8" s="11"/>
      <c r="B8" s="11"/>
      <c r="C8" s="11"/>
      <c r="D8" s="11"/>
      <c r="E8" s="11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F8" s="11"/>
      <c r="AG8" s="11"/>
      <c r="AH8" s="11"/>
      <c r="AI8" s="11"/>
      <c r="AJ8" s="11"/>
      <c r="AK8" s="11"/>
      <c r="AM8" s="11"/>
      <c r="AN8" s="13"/>
      <c r="AO8" s="13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1" ht="3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F9" s="11"/>
      <c r="AG9" s="11"/>
      <c r="AH9" s="11"/>
      <c r="AI9" s="11"/>
      <c r="AJ9" s="11"/>
      <c r="AK9" s="11"/>
      <c r="AM9" s="11"/>
      <c r="AN9" s="13"/>
      <c r="AO9" s="13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ht="35" customHeight="1" x14ac:dyDescent="0.15">
      <c r="A10" s="11"/>
      <c r="B10" s="28" t="s">
        <v>2</v>
      </c>
      <c r="C10" s="29" t="s">
        <v>3</v>
      </c>
      <c r="D10" s="29" t="s">
        <v>4</v>
      </c>
      <c r="E10" s="30" t="s">
        <v>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F10" s="11"/>
      <c r="AG10" s="11"/>
      <c r="AH10" s="11"/>
      <c r="AI10" s="11"/>
      <c r="AJ10" s="11"/>
      <c r="AK10" s="11"/>
      <c r="AM10" s="11"/>
      <c r="AN10" s="13"/>
      <c r="AO10" s="13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1" ht="35" customHeight="1" x14ac:dyDescent="0.15">
      <c r="A11" s="11"/>
      <c r="B11" s="31" t="s">
        <v>6</v>
      </c>
      <c r="C11" s="21">
        <f>SUM(Sessions!$E$3:$E$34)</f>
        <v>63</v>
      </c>
      <c r="D11" s="23">
        <f>COUNTA('Session Log'!$V3:$V1000)</f>
        <v>6</v>
      </c>
      <c r="E11" s="23">
        <f>COUNT('Session Log'!$E3:$E938)</f>
        <v>3</v>
      </c>
      <c r="F11" s="11"/>
      <c r="G11" s="11"/>
      <c r="H11" s="11"/>
      <c r="I11" s="11"/>
      <c r="J11" s="11"/>
      <c r="K11" s="11"/>
      <c r="L11" s="11"/>
      <c r="M11" s="468"/>
      <c r="N11" s="12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F11" s="11"/>
      <c r="AG11" s="11"/>
      <c r="AH11" s="11"/>
      <c r="AI11" s="11"/>
      <c r="AJ11" s="11"/>
      <c r="AK11" s="11"/>
      <c r="AM11" s="11"/>
      <c r="AN11" s="13"/>
      <c r="AO11" s="13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ht="57.75" customHeight="1" x14ac:dyDescent="0.15">
      <c r="A12" s="11"/>
      <c r="B12" s="31" t="s">
        <v>7</v>
      </c>
      <c r="C12" s="21" t="s">
        <v>8</v>
      </c>
      <c r="D12" s="22" t="s">
        <v>8</v>
      </c>
      <c r="E12" s="138">
        <f>IF(E11&lt;E13, E13-E11, "0")</f>
        <v>47</v>
      </c>
      <c r="F12" s="139"/>
      <c r="G12" s="11"/>
      <c r="H12" s="11"/>
      <c r="I12" s="11"/>
      <c r="J12" s="11"/>
      <c r="K12" s="11"/>
      <c r="L12" s="11"/>
      <c r="M12" s="585"/>
      <c r="N12" s="58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F12" s="11"/>
      <c r="AG12" s="11"/>
      <c r="AH12" s="11"/>
      <c r="AI12" s="11"/>
      <c r="AJ12" s="11"/>
      <c r="AK12" s="11"/>
      <c r="AM12" s="11"/>
      <c r="AN12" s="13"/>
      <c r="AO12" s="13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61" ht="54" customHeight="1" x14ac:dyDescent="0.15">
      <c r="A13" s="11"/>
      <c r="B13" s="32" t="s">
        <v>9</v>
      </c>
      <c r="C13" s="24" t="s">
        <v>8</v>
      </c>
      <c r="D13" s="25" t="s">
        <v>8</v>
      </c>
      <c r="E13" s="26">
        <v>50</v>
      </c>
      <c r="F13" s="11"/>
      <c r="G13" s="11"/>
      <c r="H13" s="11"/>
      <c r="I13" s="11"/>
      <c r="J13" s="11"/>
      <c r="K13" s="11"/>
      <c r="L13" s="11"/>
      <c r="M13" s="586"/>
      <c r="N13" s="582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F13" s="11"/>
      <c r="AG13" s="11"/>
      <c r="AH13" s="11"/>
      <c r="AI13" s="11"/>
      <c r="AJ13" s="11"/>
      <c r="AK13" s="11"/>
      <c r="AM13" s="11"/>
      <c r="AN13" s="13"/>
      <c r="AO13" s="13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61" ht="3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F14" s="11"/>
      <c r="AG14" s="11"/>
      <c r="AH14" s="11"/>
      <c r="AI14" s="11"/>
      <c r="AJ14" s="11"/>
      <c r="AK14" s="11"/>
      <c r="AM14" s="11"/>
      <c r="AN14" s="13"/>
      <c r="AO14" s="13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pans="1:61" ht="3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F15" s="11"/>
      <c r="AG15" s="11"/>
      <c r="AH15" s="11"/>
      <c r="AI15" s="11"/>
      <c r="AJ15" s="11"/>
      <c r="AK15" s="11"/>
      <c r="AM15" s="11"/>
      <c r="AN15" s="13"/>
      <c r="AO15" s="13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61" ht="63.75" customHeight="1" x14ac:dyDescent="0.15">
      <c r="A16" s="11"/>
      <c r="B16" s="11"/>
      <c r="C16" s="33" t="s">
        <v>10</v>
      </c>
      <c r="D16" s="11"/>
      <c r="E16" s="11"/>
      <c r="F16" s="11"/>
      <c r="G16" s="11"/>
      <c r="H16" s="11"/>
      <c r="I16" s="11"/>
      <c r="J16" s="11"/>
      <c r="K16" s="11"/>
      <c r="L16" s="11"/>
      <c r="M16" s="58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F16" s="11"/>
      <c r="AG16" s="11"/>
      <c r="AH16" s="11"/>
      <c r="AI16" s="11"/>
      <c r="AJ16" s="11"/>
      <c r="AK16" s="11"/>
      <c r="AM16" s="11"/>
      <c r="AN16" s="13"/>
      <c r="AO16" s="13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pans="1:62" ht="38.25" customHeight="1" x14ac:dyDescent="0.15">
      <c r="A17" s="11"/>
      <c r="B17" s="317"/>
      <c r="C17" s="316">
        <f>AVERAGE('Session Log'!$R3:$R938)</f>
        <v>1.4351851851851857E-2</v>
      </c>
      <c r="D17" s="11"/>
      <c r="E17" s="20"/>
      <c r="F17" s="11"/>
      <c r="G17" s="11"/>
      <c r="H17" s="11"/>
      <c r="I17" s="11"/>
      <c r="J17" s="11"/>
      <c r="K17" s="11"/>
      <c r="L17" s="11"/>
      <c r="M17" s="58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F17" s="11"/>
      <c r="AG17" s="11"/>
      <c r="AH17" s="11"/>
      <c r="AI17" s="11"/>
      <c r="AJ17" s="11"/>
      <c r="AK17" s="11"/>
      <c r="AM17" s="11"/>
      <c r="AN17" s="13"/>
      <c r="AO17" s="13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spans="1:62" ht="35" customHeight="1" x14ac:dyDescent="0.15">
      <c r="A18" s="11"/>
      <c r="B18" s="130"/>
      <c r="C18" s="130"/>
      <c r="D18" s="13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F18" s="11"/>
      <c r="AG18" s="11"/>
      <c r="AH18" s="11"/>
      <c r="AI18" s="11"/>
      <c r="AJ18" s="11"/>
      <c r="AK18" s="11"/>
      <c r="AM18" s="11"/>
      <c r="AN18" s="13"/>
      <c r="AO18" s="13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 ht="3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3"/>
      <c r="V19" s="11"/>
      <c r="W19" s="11"/>
      <c r="X19" s="11"/>
      <c r="Y19" s="11"/>
      <c r="Z19" s="11"/>
      <c r="AA19" s="11"/>
      <c r="AB19" s="11"/>
      <c r="AC19" s="11"/>
      <c r="AD19" s="11"/>
      <c r="AF19" s="11"/>
      <c r="AG19" s="11"/>
      <c r="AH19" s="11"/>
      <c r="AI19" s="11"/>
      <c r="AJ19" s="11"/>
      <c r="AK19" s="11"/>
      <c r="AM19" s="11"/>
      <c r="AN19" s="13"/>
      <c r="AO19" s="13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spans="1:62" ht="35" customHeight="1" x14ac:dyDescent="0.15">
      <c r="A20" s="11"/>
      <c r="B20" s="11"/>
      <c r="C20" s="20"/>
      <c r="D20" s="13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F20" s="11"/>
      <c r="AG20" s="11"/>
      <c r="AH20" s="11"/>
      <c r="AI20" s="11"/>
      <c r="AJ20" s="11"/>
      <c r="AK20" s="11"/>
      <c r="AM20" s="11"/>
      <c r="AN20" s="13"/>
      <c r="AO20" s="13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pans="1:62" ht="35" customHeight="1" x14ac:dyDescent="0.15">
      <c r="A21" s="11"/>
      <c r="B21" s="11"/>
      <c r="C21" s="11"/>
      <c r="D21" s="136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F21" s="11"/>
      <c r="AG21" s="11"/>
      <c r="AH21" s="11"/>
      <c r="AI21" s="11"/>
      <c r="AJ21" s="11"/>
      <c r="AK21" s="11"/>
      <c r="AM21" s="11"/>
      <c r="AN21" s="13"/>
      <c r="AO21" s="13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</row>
    <row r="22" spans="1:62" ht="35" customHeight="1" x14ac:dyDescent="0.15">
      <c r="A22" s="11"/>
      <c r="B22" s="11"/>
      <c r="C22" s="11"/>
      <c r="D22" s="13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F22" s="11"/>
      <c r="AG22" s="11"/>
      <c r="AH22" s="11"/>
      <c r="AI22" s="11"/>
      <c r="AJ22" s="11"/>
      <c r="AK22" s="11"/>
      <c r="AM22" s="11"/>
      <c r="AN22" s="13"/>
      <c r="AO22" s="13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</row>
    <row r="23" spans="1:62" ht="35" customHeight="1" x14ac:dyDescent="0.15">
      <c r="A23" s="11"/>
      <c r="B23" s="11"/>
      <c r="C23" s="11"/>
      <c r="D23" s="13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F23" s="11"/>
      <c r="AG23" s="11"/>
      <c r="AH23" s="11"/>
      <c r="AI23" s="11"/>
      <c r="AJ23" s="11"/>
      <c r="AK23" s="11"/>
      <c r="AM23" s="11"/>
      <c r="AN23" s="13"/>
      <c r="AO23" s="13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</row>
    <row r="24" spans="1:62" ht="35" customHeight="1" x14ac:dyDescent="0.15">
      <c r="A24" s="11"/>
      <c r="B24" s="11"/>
      <c r="C24" s="11"/>
      <c r="D24" s="13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F24" s="11"/>
      <c r="AG24" s="11"/>
      <c r="AH24" s="11"/>
      <c r="AI24" s="11"/>
      <c r="AJ24" s="11"/>
      <c r="AK24" s="11"/>
      <c r="AM24" s="11"/>
      <c r="AN24" s="13"/>
      <c r="AO24" s="13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</row>
    <row r="25" spans="1:62" ht="35" customHeight="1" x14ac:dyDescent="0.15">
      <c r="A25" s="11"/>
      <c r="B25" s="11"/>
      <c r="C25" s="11"/>
      <c r="D25" s="13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F25" s="11"/>
      <c r="AG25" s="11"/>
      <c r="AH25" s="11"/>
      <c r="AI25" s="11"/>
      <c r="AJ25" s="11"/>
      <c r="AK25" s="11"/>
      <c r="AM25" s="11"/>
      <c r="AN25" s="13"/>
      <c r="AO25" s="13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</row>
    <row r="26" spans="1:62" ht="35" customHeight="1" x14ac:dyDescent="0.15">
      <c r="A26" s="11"/>
      <c r="B26" s="11"/>
      <c r="C26" s="11"/>
      <c r="D26" s="13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F26" s="11"/>
      <c r="AG26" s="11"/>
      <c r="AH26" s="11"/>
      <c r="AI26" s="11"/>
      <c r="AJ26" s="11"/>
      <c r="AK26" s="11"/>
      <c r="AM26" s="13"/>
      <c r="AN26" s="13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</row>
    <row r="27" spans="1:62" ht="35" customHeight="1" x14ac:dyDescent="0.15">
      <c r="A27" s="11"/>
      <c r="B27" s="11"/>
      <c r="C27" s="11"/>
      <c r="D27" s="13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F27" s="11"/>
      <c r="AG27" s="11"/>
      <c r="AH27" s="11"/>
      <c r="AI27" s="11"/>
      <c r="AJ27" s="11"/>
      <c r="AK27" s="11"/>
      <c r="AM27" s="13"/>
      <c r="AN27" s="13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</row>
    <row r="28" spans="1:62" ht="35" customHeight="1" x14ac:dyDescent="0.15">
      <c r="A28" s="11"/>
      <c r="B28" s="11"/>
      <c r="C28" s="11"/>
      <c r="D28" s="13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F28" s="11"/>
      <c r="AG28" s="11"/>
      <c r="AH28" s="11"/>
      <c r="AI28" s="11"/>
      <c r="AJ28" s="11"/>
      <c r="AK28" s="11"/>
      <c r="AM28" s="13"/>
      <c r="AN28" s="13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</row>
    <row r="29" spans="1:62" ht="35" customHeight="1" x14ac:dyDescent="0.15">
      <c r="A29" s="11"/>
      <c r="B29" s="11"/>
      <c r="C29" s="11"/>
      <c r="D29" s="13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F29" s="11"/>
      <c r="AG29" s="11"/>
      <c r="AH29" s="11"/>
      <c r="AI29" s="11"/>
      <c r="AJ29" s="11"/>
      <c r="AK29" s="11"/>
      <c r="AM29" s="13"/>
      <c r="AN29" s="13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</row>
    <row r="30" spans="1:62" ht="3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F30" s="11"/>
      <c r="AG30" s="11"/>
      <c r="AH30" s="11"/>
      <c r="AI30" s="11"/>
      <c r="AJ30" s="11"/>
      <c r="AK30" s="11"/>
      <c r="AM30" s="13"/>
      <c r="AN30" s="13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</row>
    <row r="31" spans="1:62" ht="26.2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F31" s="11"/>
      <c r="AG31" s="11"/>
      <c r="AH31" s="11"/>
      <c r="AI31" s="11"/>
      <c r="AJ31" s="11"/>
      <c r="AK31" s="11"/>
      <c r="AM31" s="13"/>
      <c r="AN31" s="13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</row>
    <row r="32" spans="1:62" ht="4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400" t="s">
        <v>11</v>
      </c>
      <c r="T32" s="401" t="s">
        <v>12</v>
      </c>
      <c r="U32" s="402" t="s">
        <v>186</v>
      </c>
      <c r="V32" s="403" t="s">
        <v>13</v>
      </c>
      <c r="W32" s="404" t="s">
        <v>14</v>
      </c>
      <c r="X32" s="405" t="s">
        <v>15</v>
      </c>
      <c r="Y32" s="406" t="s">
        <v>16</v>
      </c>
      <c r="Z32" s="407" t="s">
        <v>17</v>
      </c>
      <c r="AA32" s="408" t="s">
        <v>136</v>
      </c>
      <c r="AB32" s="400" t="s">
        <v>18</v>
      </c>
      <c r="AC32" s="11"/>
      <c r="AD32" s="11"/>
      <c r="AF32" s="41"/>
      <c r="AG32" s="13"/>
      <c r="AH32" s="13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331">
        <v>44878</v>
      </c>
      <c r="T33" s="36">
        <v>2</v>
      </c>
      <c r="U33" s="466">
        <v>1</v>
      </c>
      <c r="V33" s="467">
        <v>1</v>
      </c>
      <c r="W33" s="467">
        <v>0</v>
      </c>
      <c r="X33" s="467">
        <v>0</v>
      </c>
      <c r="Y33" s="467">
        <v>0</v>
      </c>
      <c r="Z33" s="34">
        <v>1</v>
      </c>
      <c r="AA33" s="467">
        <v>1</v>
      </c>
      <c r="AB33" s="35">
        <f>SUM($T33:$AA33)</f>
        <v>6</v>
      </c>
      <c r="AC33" s="11"/>
      <c r="AD33" s="11"/>
      <c r="AF33" s="41"/>
      <c r="AG33" s="13"/>
      <c r="AH33" s="13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s="11" customFormat="1" ht="35" customHeight="1" x14ac:dyDescent="0.15">
      <c r="S34" s="331">
        <v>44879</v>
      </c>
      <c r="T34" s="36">
        <v>0</v>
      </c>
      <c r="U34" s="36">
        <v>0</v>
      </c>
      <c r="V34" s="34">
        <v>0</v>
      </c>
      <c r="W34" s="34">
        <v>1</v>
      </c>
      <c r="X34" s="34">
        <v>1</v>
      </c>
      <c r="Y34" s="34">
        <v>1</v>
      </c>
      <c r="Z34" s="34">
        <v>0</v>
      </c>
      <c r="AA34" s="34">
        <v>0</v>
      </c>
      <c r="AB34" s="35">
        <f>SUM($T34:$AA34)</f>
        <v>3</v>
      </c>
      <c r="AF34" s="41"/>
      <c r="AG34" s="13"/>
      <c r="AH34" s="13"/>
    </row>
    <row r="35" spans="1:55" ht="3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35"/>
      <c r="T35" s="35">
        <f t="shared" ref="T35:AB35" si="0">SUBTOTAL(109,T33:T34)</f>
        <v>2</v>
      </c>
      <c r="U35" s="35">
        <f t="shared" si="0"/>
        <v>1</v>
      </c>
      <c r="V35" s="35">
        <f t="shared" si="0"/>
        <v>1</v>
      </c>
      <c r="W35" s="35">
        <f t="shared" si="0"/>
        <v>1</v>
      </c>
      <c r="X35" s="35">
        <f t="shared" si="0"/>
        <v>1</v>
      </c>
      <c r="Y35" s="35">
        <f t="shared" si="0"/>
        <v>1</v>
      </c>
      <c r="Z35" s="35">
        <f t="shared" si="0"/>
        <v>1</v>
      </c>
      <c r="AA35" s="35">
        <f t="shared" si="0"/>
        <v>1</v>
      </c>
      <c r="AB35" s="35">
        <f t="shared" si="0"/>
        <v>9</v>
      </c>
      <c r="AC35" s="11"/>
      <c r="AD35" s="11"/>
      <c r="AF35" s="41"/>
      <c r="AG35" s="13"/>
      <c r="AH35" s="13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42" customHeight="1" x14ac:dyDescent="0.15">
      <c r="A36" s="11"/>
      <c r="B36" s="11"/>
      <c r="C36" s="11"/>
      <c r="D36" s="11"/>
      <c r="E36" s="11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F36" s="41"/>
      <c r="AG36" s="13"/>
      <c r="AH36" s="13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5" customHeight="1" x14ac:dyDescent="0.15">
      <c r="A37" s="11"/>
      <c r="B37" s="11"/>
      <c r="C37" s="11"/>
      <c r="D37" s="11"/>
      <c r="E37" s="11"/>
      <c r="F37" s="37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F37" s="41"/>
      <c r="AG37" s="13"/>
      <c r="AH37" s="13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s="11" customFormat="1" ht="42" customHeight="1" x14ac:dyDescent="0.15">
      <c r="F38" s="10"/>
      <c r="AF38" s="41"/>
      <c r="AG38" s="13"/>
      <c r="AH38" s="13"/>
    </row>
    <row r="39" spans="1:55" ht="35" customHeight="1" x14ac:dyDescent="0.15">
      <c r="A39" s="11"/>
      <c r="B39" s="11"/>
      <c r="C39" s="11"/>
      <c r="D39" s="11"/>
      <c r="E39" s="11"/>
      <c r="F39" s="37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36"/>
      <c r="AD39" s="35"/>
      <c r="AF39" s="41"/>
      <c r="AG39" s="13"/>
      <c r="AH39" s="13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s="11" customFormat="1" ht="42" customHeight="1" x14ac:dyDescent="0.15">
      <c r="F40" s="10"/>
      <c r="AF40" s="41"/>
      <c r="AG40" s="13"/>
      <c r="AH40" s="13"/>
    </row>
    <row r="41" spans="1:55" ht="35" customHeight="1" x14ac:dyDescent="0.15">
      <c r="A41" s="11"/>
      <c r="B41" s="11"/>
      <c r="C41" s="11"/>
      <c r="D41" s="11"/>
      <c r="E41" s="11"/>
      <c r="F41" s="37"/>
      <c r="G41" s="11"/>
      <c r="H41" s="10"/>
      <c r="I41" s="10"/>
      <c r="J41" s="10"/>
      <c r="K41" s="10"/>
      <c r="L41" s="18"/>
      <c r="M41" s="18"/>
      <c r="N41" s="10"/>
      <c r="O41" s="10"/>
      <c r="P41" s="10"/>
      <c r="Q41" s="38"/>
      <c r="R41" s="10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36"/>
      <c r="AD41" s="35"/>
      <c r="AF41" s="41"/>
      <c r="AG41" s="13"/>
      <c r="AH41" s="13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5" customHeight="1" x14ac:dyDescent="0.15">
      <c r="A42" s="11"/>
      <c r="B42" s="11"/>
      <c r="C42" s="11"/>
      <c r="D42" s="11"/>
      <c r="E42" s="11"/>
      <c r="F42" s="37"/>
      <c r="G42" s="11"/>
      <c r="H42" s="11"/>
      <c r="I42" s="13"/>
      <c r="J42" s="13"/>
      <c r="K42" s="13"/>
      <c r="L42" s="39"/>
      <c r="M42" s="39"/>
      <c r="N42" s="13"/>
      <c r="O42" s="13"/>
      <c r="P42" s="13"/>
      <c r="Q42" s="39"/>
      <c r="R42" s="39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36"/>
      <c r="AD42" s="35"/>
      <c r="AF42" s="41"/>
      <c r="AG42" s="13"/>
      <c r="AH42" s="13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5" customHeight="1" x14ac:dyDescent="0.15">
      <c r="A43" s="11"/>
      <c r="B43" s="11"/>
      <c r="C43" s="11"/>
      <c r="D43" s="11"/>
      <c r="E43" s="11"/>
      <c r="F43" s="37"/>
      <c r="G43" s="11"/>
      <c r="H43" s="11"/>
      <c r="I43" s="13"/>
      <c r="J43" s="13"/>
      <c r="K43" s="13"/>
      <c r="L43" s="39"/>
      <c r="M43" s="39"/>
      <c r="N43" s="13"/>
      <c r="O43" s="40"/>
      <c r="P43" s="13"/>
      <c r="Q43" s="39"/>
      <c r="R43" s="39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35"/>
      <c r="AD43" s="11"/>
      <c r="AE43" s="41"/>
      <c r="AF43" s="13"/>
      <c r="AG43" s="13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5" customHeight="1" x14ac:dyDescent="0.15">
      <c r="A44" s="11"/>
      <c r="B44" s="11"/>
      <c r="C44" s="11"/>
      <c r="D44" s="11"/>
      <c r="E44" s="11"/>
      <c r="F44" s="37"/>
      <c r="G44" s="11"/>
      <c r="H44" s="11"/>
      <c r="I44" s="13"/>
      <c r="J44" s="13"/>
      <c r="K44" s="13"/>
      <c r="L44" s="39"/>
      <c r="M44" s="39"/>
      <c r="N44" s="13"/>
      <c r="O44" s="40"/>
      <c r="P44" s="13"/>
      <c r="Q44" s="39"/>
      <c r="R44" s="39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35"/>
      <c r="AD44" s="11"/>
      <c r="AE44" s="41"/>
      <c r="AF44" s="13"/>
      <c r="AG44" s="13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5" customHeight="1" x14ac:dyDescent="0.15">
      <c r="A45" s="11"/>
      <c r="B45" s="11"/>
      <c r="C45" s="11"/>
      <c r="D45" s="11"/>
      <c r="E45" s="11"/>
      <c r="F45" s="37"/>
      <c r="G45" s="11"/>
      <c r="H45" s="11"/>
      <c r="I45" s="13"/>
      <c r="J45" s="13"/>
      <c r="K45" s="13"/>
      <c r="L45" s="39"/>
      <c r="M45" s="39"/>
      <c r="N45" s="13"/>
      <c r="O45" s="18"/>
      <c r="P45" s="13"/>
      <c r="Q45" s="39"/>
      <c r="R45" s="39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35"/>
      <c r="AD45" s="11"/>
      <c r="AE45" s="41"/>
      <c r="AF45" s="13"/>
      <c r="AG45" s="13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5" customHeight="1" x14ac:dyDescent="0.15">
      <c r="A46" s="11"/>
      <c r="B46" s="11"/>
      <c r="C46" s="11"/>
      <c r="D46" s="11"/>
      <c r="E46" s="11"/>
      <c r="F46" s="37"/>
      <c r="G46" s="11"/>
      <c r="H46" s="11"/>
      <c r="I46" s="13"/>
      <c r="J46" s="13"/>
      <c r="K46" s="13"/>
      <c r="L46" s="39"/>
      <c r="M46" s="39"/>
      <c r="N46" s="13"/>
      <c r="O46" s="18"/>
      <c r="P46" s="13"/>
      <c r="Q46" s="39"/>
      <c r="R46" s="39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35"/>
      <c r="AD46" s="11"/>
      <c r="AE46" s="41"/>
      <c r="AF46" s="13"/>
      <c r="AG46" s="13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5" customHeight="1" x14ac:dyDescent="0.15">
      <c r="A47" s="11"/>
      <c r="B47" s="11"/>
      <c r="C47" s="11"/>
      <c r="D47" s="11"/>
      <c r="E47" s="11"/>
      <c r="F47" s="37"/>
      <c r="G47" s="11"/>
      <c r="H47" s="11"/>
      <c r="I47" s="13"/>
      <c r="J47" s="13"/>
      <c r="K47" s="13"/>
      <c r="L47" s="39"/>
      <c r="M47" s="39"/>
      <c r="N47" s="13"/>
      <c r="O47" s="13"/>
      <c r="P47" s="13"/>
      <c r="Q47" s="39"/>
      <c r="R47" s="39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35"/>
      <c r="AD47" s="11"/>
      <c r="AE47" s="41"/>
      <c r="AF47" s="13"/>
      <c r="AG47" s="13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5" customHeight="1" x14ac:dyDescent="0.15">
      <c r="A48" s="11"/>
      <c r="B48" s="11"/>
      <c r="C48" s="11"/>
      <c r="D48" s="11"/>
      <c r="E48" s="11"/>
      <c r="F48" s="37"/>
      <c r="G48" s="11"/>
      <c r="H48" s="11"/>
      <c r="I48" s="13"/>
      <c r="J48" s="13"/>
      <c r="K48" s="13"/>
      <c r="L48" s="39"/>
      <c r="M48" s="39"/>
      <c r="N48" s="13"/>
      <c r="O48" s="18"/>
      <c r="P48" s="13"/>
      <c r="Q48" s="39"/>
      <c r="R48" s="39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35"/>
      <c r="AD48" s="11"/>
      <c r="AE48" s="41"/>
      <c r="AF48" s="13"/>
      <c r="AG48" s="13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62" ht="35" customHeight="1" x14ac:dyDescent="0.15">
      <c r="A49" s="11"/>
      <c r="B49" s="11"/>
      <c r="C49" s="11"/>
      <c r="D49" s="11"/>
      <c r="E49" s="11"/>
      <c r="F49" s="37"/>
      <c r="G49" s="11"/>
      <c r="H49" s="11"/>
      <c r="I49" s="13"/>
      <c r="J49" s="13"/>
      <c r="K49" s="13"/>
      <c r="L49" s="39"/>
      <c r="M49" s="39"/>
      <c r="N49" s="13"/>
      <c r="O49" s="18"/>
      <c r="P49" s="13"/>
      <c r="Q49" s="39"/>
      <c r="R49" s="39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F49" s="11"/>
      <c r="AG49" s="11"/>
      <c r="AH49" s="11"/>
      <c r="AI49" s="36"/>
      <c r="AJ49" s="35"/>
      <c r="AK49" s="11"/>
      <c r="AM49" s="13"/>
      <c r="AN49" s="13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</row>
    <row r="50" spans="1:62" ht="35" customHeight="1" x14ac:dyDescent="0.15">
      <c r="A50" s="11"/>
      <c r="B50" s="11"/>
      <c r="C50" s="11"/>
      <c r="D50" s="11"/>
      <c r="E50" s="11"/>
      <c r="F50" s="37"/>
      <c r="G50" s="11"/>
      <c r="H50" s="11"/>
      <c r="I50" s="13"/>
      <c r="J50" s="13"/>
      <c r="K50" s="13"/>
      <c r="L50" s="39"/>
      <c r="M50" s="39"/>
      <c r="N50" s="13"/>
      <c r="O50" s="18"/>
      <c r="P50" s="13"/>
      <c r="Q50" s="39"/>
      <c r="R50" s="39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F50" s="11"/>
      <c r="AG50" s="11"/>
      <c r="AH50" s="11"/>
      <c r="AI50" s="36"/>
      <c r="AJ50" s="35"/>
      <c r="AK50" s="11"/>
      <c r="AM50" s="13"/>
      <c r="AN50" s="13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</row>
    <row r="51" spans="1:62" ht="35" customHeight="1" x14ac:dyDescent="0.15">
      <c r="A51" s="11"/>
      <c r="B51" s="11"/>
      <c r="C51" s="11"/>
      <c r="D51" s="11"/>
      <c r="E51" s="11"/>
      <c r="F51" s="37"/>
      <c r="G51" s="11"/>
      <c r="H51" s="11"/>
      <c r="I51" s="13"/>
      <c r="J51" s="13"/>
      <c r="K51" s="13"/>
      <c r="L51" s="39"/>
      <c r="M51" s="39"/>
      <c r="N51" s="13"/>
      <c r="O51" s="18"/>
      <c r="P51" s="13"/>
      <c r="Q51" s="39"/>
      <c r="R51" s="39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F51" s="11"/>
      <c r="AG51" s="11"/>
      <c r="AH51" s="11"/>
      <c r="AI51" s="36"/>
      <c r="AJ51" s="35"/>
      <c r="AK51" s="11"/>
      <c r="AM51" s="13"/>
      <c r="AN51" s="13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</row>
    <row r="52" spans="1:62" ht="35" customHeight="1" x14ac:dyDescent="0.15">
      <c r="A52" s="11"/>
      <c r="B52" s="11"/>
      <c r="C52" s="11"/>
      <c r="D52" s="11"/>
      <c r="E52" s="11"/>
      <c r="F52" s="37"/>
      <c r="G52" s="11"/>
      <c r="H52" s="11"/>
      <c r="I52" s="13"/>
      <c r="J52" s="13"/>
      <c r="K52" s="13"/>
      <c r="L52" s="39"/>
      <c r="M52" s="39"/>
      <c r="N52" s="13"/>
      <c r="O52" s="13"/>
      <c r="P52" s="13"/>
      <c r="Q52" s="39"/>
      <c r="R52" s="39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F52" s="11"/>
      <c r="AG52" s="11"/>
      <c r="AH52" s="11"/>
      <c r="AI52" s="11"/>
      <c r="AJ52" s="11"/>
      <c r="AK52" s="11"/>
      <c r="AM52" s="13"/>
      <c r="AN52" s="13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</row>
    <row r="53" spans="1:62" ht="35" customHeight="1" x14ac:dyDescent="0.15">
      <c r="A53" s="11"/>
      <c r="B53" s="11"/>
      <c r="C53" s="11"/>
      <c r="D53" s="11"/>
      <c r="E53" s="11"/>
      <c r="F53" s="37"/>
      <c r="G53" s="11"/>
      <c r="H53" s="11"/>
      <c r="I53" s="13"/>
      <c r="J53" s="13"/>
      <c r="K53" s="13"/>
      <c r="L53" s="39"/>
      <c r="M53" s="39"/>
      <c r="N53" s="13"/>
      <c r="O53" s="13"/>
      <c r="P53" s="13"/>
      <c r="Q53" s="39"/>
      <c r="R53" s="39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F53" s="11"/>
      <c r="AG53" s="11"/>
      <c r="AH53" s="11"/>
      <c r="AI53" s="11"/>
      <c r="AJ53" s="11"/>
      <c r="AK53" s="11"/>
      <c r="AM53" s="13"/>
      <c r="AN53" s="13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</row>
    <row r="54" spans="1:62" ht="35" customHeight="1" x14ac:dyDescent="0.15">
      <c r="A54" s="11"/>
      <c r="B54" s="11"/>
      <c r="C54" s="11" t="s">
        <v>0</v>
      </c>
      <c r="D54" s="11" t="s">
        <v>19</v>
      </c>
      <c r="E54" s="11"/>
      <c r="F54" s="37"/>
      <c r="G54" s="11"/>
      <c r="H54" s="11"/>
      <c r="I54" s="13"/>
      <c r="J54" s="13"/>
      <c r="K54" s="13"/>
      <c r="L54" s="39"/>
      <c r="M54" s="39"/>
      <c r="N54" s="13"/>
      <c r="O54" s="13"/>
      <c r="P54" s="13"/>
      <c r="Q54" s="39"/>
      <c r="R54" s="39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F54" s="11"/>
      <c r="AG54" s="11"/>
      <c r="AH54" s="11"/>
      <c r="AI54" s="11"/>
      <c r="AJ54" s="11"/>
      <c r="AK54" s="11"/>
      <c r="AM54" s="13"/>
      <c r="AN54" s="13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</row>
    <row r="55" spans="1:62" ht="35" customHeight="1" x14ac:dyDescent="0.15">
      <c r="A55" s="11"/>
      <c r="B55" s="11"/>
      <c r="C55" s="11">
        <v>1</v>
      </c>
      <c r="D55" s="11">
        <f>COUNTIF('Session Log'!M:M, C55)</f>
        <v>3</v>
      </c>
      <c r="E55" s="11"/>
      <c r="F55" s="37"/>
      <c r="G55" s="10" t="s">
        <v>20</v>
      </c>
      <c r="H55" s="10" t="s">
        <v>21</v>
      </c>
      <c r="I55" s="13"/>
      <c r="J55" s="13"/>
      <c r="K55" s="13"/>
      <c r="L55" s="39"/>
      <c r="M55" s="39"/>
      <c r="N55" s="13"/>
      <c r="O55" s="18"/>
      <c r="P55" s="13"/>
      <c r="Q55" s="39"/>
      <c r="R55" s="39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F55" s="11"/>
      <c r="AG55" s="11"/>
      <c r="AH55" s="11"/>
      <c r="AI55" s="11"/>
      <c r="AJ55" s="11"/>
      <c r="AK55" s="11"/>
      <c r="AM55" s="13"/>
      <c r="AN55" s="13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</row>
    <row r="56" spans="1:62" ht="35" customHeight="1" x14ac:dyDescent="0.15">
      <c r="A56" s="11"/>
      <c r="B56" s="11"/>
      <c r="C56" s="11">
        <v>2</v>
      </c>
      <c r="D56" s="11">
        <f>COUNTIF('Session Log'!M:M, C56)</f>
        <v>2</v>
      </c>
      <c r="E56" s="11"/>
      <c r="F56" s="37"/>
      <c r="G56" s="137" t="s">
        <v>22</v>
      </c>
      <c r="H56" s="10">
        <v>282</v>
      </c>
      <c r="I56" s="13"/>
      <c r="J56" s="13"/>
      <c r="K56" s="13"/>
      <c r="L56" s="39"/>
      <c r="M56" s="39"/>
      <c r="N56" s="13"/>
      <c r="O56" s="18"/>
      <c r="P56" s="13"/>
      <c r="Q56" s="39"/>
      <c r="R56" s="39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F56" s="11"/>
      <c r="AG56" s="11"/>
      <c r="AH56" s="11"/>
      <c r="AI56" s="11"/>
      <c r="AJ56" s="11"/>
      <c r="AK56" s="11"/>
      <c r="AM56" s="13"/>
      <c r="AN56" s="13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</row>
    <row r="57" spans="1:62" ht="35" customHeight="1" x14ac:dyDescent="0.15">
      <c r="A57" s="11"/>
      <c r="B57" s="13"/>
      <c r="C57" s="11">
        <v>3</v>
      </c>
      <c r="D57" s="11">
        <f>COUNTIF('Session Log'!M:M, C57)</f>
        <v>1</v>
      </c>
      <c r="E57" s="11"/>
      <c r="F57" s="37"/>
      <c r="G57" s="137" t="s">
        <v>23</v>
      </c>
      <c r="H57" s="10">
        <v>211</v>
      </c>
      <c r="I57" s="13"/>
      <c r="J57" s="13"/>
      <c r="K57" s="13"/>
      <c r="L57" s="39"/>
      <c r="M57" s="39"/>
      <c r="N57" s="13"/>
      <c r="O57" s="18"/>
      <c r="P57" s="13"/>
      <c r="Q57" s="39"/>
      <c r="R57" s="39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F57" s="11"/>
      <c r="AG57" s="11"/>
      <c r="AH57" s="11"/>
      <c r="AI57" s="11"/>
      <c r="AJ57" s="11"/>
      <c r="AK57" s="11"/>
      <c r="AM57" s="13"/>
      <c r="AN57" s="13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</row>
    <row r="58" spans="1:62" ht="35" customHeight="1" x14ac:dyDescent="0.15">
      <c r="A58" s="11"/>
      <c r="B58" s="11"/>
      <c r="C58" s="13">
        <v>4</v>
      </c>
      <c r="D58" s="11">
        <f>COUNTIF('Session Log'!M:M, C58)</f>
        <v>0</v>
      </c>
      <c r="E58" s="11"/>
      <c r="F58" s="37"/>
      <c r="G58" s="137" t="s">
        <v>24</v>
      </c>
      <c r="H58" s="10">
        <v>70</v>
      </c>
      <c r="I58" s="13"/>
      <c r="J58" s="13"/>
      <c r="K58" s="13"/>
      <c r="L58" s="39"/>
      <c r="M58" s="39"/>
      <c r="N58" s="13"/>
      <c r="O58" s="13"/>
      <c r="P58" s="13"/>
      <c r="Q58" s="39"/>
      <c r="R58" s="39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F58" s="11"/>
      <c r="AG58" s="11"/>
      <c r="AH58" s="11"/>
      <c r="AI58" s="11"/>
      <c r="AJ58" s="11"/>
      <c r="AK58" s="11"/>
      <c r="AM58" s="13"/>
      <c r="AN58" s="13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</row>
    <row r="59" spans="1:62" ht="35" customHeight="1" x14ac:dyDescent="0.15">
      <c r="A59" s="11"/>
      <c r="B59" s="11"/>
      <c r="C59" s="11"/>
      <c r="D59" s="11"/>
      <c r="E59" s="11"/>
      <c r="F59" s="11"/>
      <c r="G59" s="11"/>
      <c r="H59" s="11"/>
      <c r="I59" s="13"/>
      <c r="J59" s="13"/>
      <c r="K59" s="13"/>
      <c r="L59" s="39"/>
      <c r="M59" s="39"/>
      <c r="N59" s="13"/>
      <c r="O59" s="13"/>
      <c r="P59" s="13"/>
      <c r="Q59" s="39"/>
      <c r="R59" s="39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F59" s="11"/>
      <c r="AG59" s="11"/>
      <c r="AH59" s="11"/>
      <c r="AI59" s="11"/>
      <c r="AJ59" s="11"/>
      <c r="AK59" s="11"/>
      <c r="AM59" s="13"/>
      <c r="AN59" s="13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</row>
    <row r="60" spans="1:62" ht="35" customHeight="1" x14ac:dyDescent="0.15">
      <c r="A60" s="11"/>
      <c r="B60" s="11"/>
      <c r="C60" s="11"/>
      <c r="D60" s="11"/>
      <c r="E60" s="11"/>
      <c r="F60" s="11"/>
      <c r="G60" s="11"/>
      <c r="H60" s="11"/>
      <c r="I60" s="13"/>
      <c r="J60" s="13"/>
      <c r="K60" s="13"/>
      <c r="L60" s="39"/>
      <c r="M60" s="39"/>
      <c r="N60" s="13"/>
      <c r="O60" s="13"/>
      <c r="P60" s="13"/>
      <c r="Q60" s="39"/>
      <c r="R60" s="39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F60" s="11"/>
      <c r="AG60" s="11"/>
      <c r="AH60" s="11"/>
      <c r="AI60" s="11"/>
      <c r="AJ60" s="11"/>
      <c r="AK60" s="11"/>
      <c r="AM60" s="13"/>
      <c r="AN60" s="13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</row>
    <row r="61" spans="1:62" ht="35" customHeight="1" x14ac:dyDescent="0.15">
      <c r="A61" s="11"/>
      <c r="B61" s="11"/>
      <c r="C61" s="11"/>
      <c r="D61" s="11"/>
      <c r="E61" s="11"/>
      <c r="F61" s="11"/>
      <c r="G61" s="11"/>
      <c r="H61" s="11"/>
      <c r="I61" s="13"/>
      <c r="J61" s="13"/>
      <c r="K61" s="13"/>
      <c r="L61" s="39"/>
      <c r="M61" s="39"/>
      <c r="N61" s="13"/>
      <c r="O61" s="18"/>
      <c r="P61" s="13"/>
      <c r="Q61" s="39"/>
      <c r="R61" s="39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1"/>
      <c r="AG61" s="11"/>
      <c r="AH61" s="11"/>
      <c r="AI61" s="11"/>
      <c r="AJ61" s="11"/>
      <c r="AK61" s="11"/>
      <c r="AM61" s="13"/>
      <c r="AN61" s="13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</row>
    <row r="62" spans="1:62" ht="35" customHeight="1" x14ac:dyDescent="0.15">
      <c r="A62" s="11"/>
      <c r="B62" s="11"/>
      <c r="C62" s="11"/>
      <c r="D62" s="11"/>
      <c r="E62" s="11"/>
      <c r="F62" s="11"/>
      <c r="G62" s="11"/>
      <c r="H62" s="11"/>
      <c r="I62" s="13"/>
      <c r="J62" s="13"/>
      <c r="K62" s="13"/>
      <c r="L62" s="39"/>
      <c r="M62" s="39"/>
      <c r="N62" s="13"/>
      <c r="O62" s="18"/>
      <c r="P62" s="13"/>
      <c r="Q62" s="39"/>
      <c r="R62" s="39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1"/>
      <c r="AG62" s="11"/>
      <c r="AH62" s="11"/>
      <c r="AI62" s="11"/>
      <c r="AJ62" s="11"/>
      <c r="AK62" s="11"/>
      <c r="AM62" s="13"/>
      <c r="AN62" s="13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</row>
    <row r="63" spans="1:62" ht="35" customHeight="1" x14ac:dyDescent="0.15">
      <c r="A63" s="11"/>
      <c r="B63" s="11"/>
      <c r="C63" s="11"/>
      <c r="D63" s="11"/>
      <c r="E63" s="11"/>
      <c r="F63" s="11"/>
      <c r="G63" s="11"/>
      <c r="H63" s="11"/>
      <c r="I63" s="13"/>
      <c r="J63" s="13"/>
      <c r="K63" s="13"/>
      <c r="L63" s="39"/>
      <c r="M63" s="39"/>
      <c r="N63" s="13"/>
      <c r="O63" s="18"/>
      <c r="P63" s="13"/>
      <c r="Q63" s="39"/>
      <c r="R63" s="39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1"/>
      <c r="AG63" s="11"/>
      <c r="AH63" s="11"/>
      <c r="AI63" s="11"/>
      <c r="AJ63" s="11"/>
      <c r="AK63" s="11"/>
      <c r="AM63" s="13"/>
      <c r="AN63" s="13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</row>
    <row r="64" spans="1:62" ht="3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1"/>
      <c r="AG64" s="11"/>
      <c r="AH64" s="11"/>
      <c r="AI64" s="11"/>
      <c r="AJ64" s="11"/>
      <c r="AK64" s="11"/>
      <c r="AM64" s="13"/>
      <c r="AN64" s="13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</row>
    <row r="65" spans="1:62" ht="3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1"/>
      <c r="AG65" s="11"/>
      <c r="AH65" s="11"/>
      <c r="AI65" s="11"/>
      <c r="AJ65" s="11"/>
      <c r="AK65" s="11"/>
      <c r="AM65" s="13"/>
      <c r="AN65" s="13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</row>
    <row r="66" spans="1:62" ht="3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F66" s="11"/>
      <c r="AG66" s="11"/>
      <c r="AH66" s="11"/>
      <c r="AI66" s="11"/>
      <c r="AJ66" s="11"/>
      <c r="AK66" s="11"/>
      <c r="AM66" s="13"/>
      <c r="AN66" s="13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</row>
    <row r="67" spans="1:62" ht="3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F67" s="11"/>
      <c r="AG67" s="11"/>
      <c r="AH67" s="11"/>
      <c r="AI67" s="11"/>
      <c r="AJ67" s="11"/>
      <c r="AK67" s="11"/>
      <c r="AM67" s="13"/>
      <c r="AN67" s="13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</row>
    <row r="68" spans="1:62" ht="3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F68" s="11"/>
      <c r="AG68" s="11"/>
      <c r="AH68" s="11"/>
      <c r="AI68" s="11"/>
      <c r="AJ68" s="11"/>
      <c r="AK68" s="11"/>
      <c r="AM68" s="13"/>
      <c r="AN68" s="13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</row>
    <row r="69" spans="1:62" ht="3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F69" s="11"/>
      <c r="AG69" s="11"/>
      <c r="AH69" s="11"/>
      <c r="AI69" s="11"/>
      <c r="AJ69" s="11"/>
      <c r="AK69" s="11"/>
      <c r="AM69" s="13"/>
      <c r="AN69" s="13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</row>
    <row r="70" spans="1:62" ht="3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F70" s="11"/>
      <c r="AG70" s="11"/>
      <c r="AH70" s="11"/>
      <c r="AI70" s="11"/>
      <c r="AJ70" s="11"/>
      <c r="AK70" s="11"/>
      <c r="AM70" s="13"/>
      <c r="AN70" s="13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</row>
    <row r="71" spans="1:62" ht="3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F71" s="11"/>
      <c r="AG71" s="11"/>
      <c r="AH71" s="11"/>
      <c r="AI71" s="11"/>
      <c r="AJ71" s="11"/>
      <c r="AK71" s="11"/>
      <c r="AM71" s="13"/>
      <c r="AN71" s="13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</row>
    <row r="72" spans="1:62" ht="3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F72" s="11"/>
      <c r="AG72" s="11"/>
      <c r="AH72" s="11"/>
      <c r="AI72" s="11"/>
      <c r="AJ72" s="11"/>
      <c r="AK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</row>
    <row r="73" spans="1:62" ht="3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F73" s="11"/>
      <c r="AG73" s="11"/>
      <c r="AH73" s="11"/>
      <c r="AI73" s="11"/>
      <c r="AJ73" s="11"/>
      <c r="AK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</row>
    <row r="74" spans="1:62" ht="3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F74" s="11"/>
      <c r="AG74" s="11"/>
      <c r="AH74" s="11"/>
      <c r="AI74" s="11"/>
      <c r="AJ74" s="11"/>
      <c r="AK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</row>
    <row r="75" spans="1:62" ht="3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F75" s="11"/>
      <c r="AG75" s="11"/>
      <c r="AH75" s="11"/>
      <c r="AI75" s="11"/>
      <c r="AJ75" s="11"/>
      <c r="AK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</row>
    <row r="76" spans="1:62" ht="3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F76" s="11"/>
      <c r="AG76" s="11"/>
      <c r="AH76" s="11"/>
      <c r="AI76" s="11"/>
      <c r="AJ76" s="11"/>
      <c r="AK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</row>
    <row r="77" spans="1:62" ht="3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F77" s="11"/>
      <c r="AG77" s="11"/>
      <c r="AH77" s="11"/>
      <c r="AI77" s="11"/>
      <c r="AJ77" s="11"/>
      <c r="AK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</row>
    <row r="78" spans="1:62" ht="3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F78" s="11"/>
      <c r="AG78" s="11"/>
      <c r="AH78" s="11"/>
      <c r="AI78" s="11"/>
      <c r="AJ78" s="11"/>
      <c r="AK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</row>
    <row r="79" spans="1:62" ht="3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F79" s="11"/>
      <c r="AG79" s="11"/>
      <c r="AH79" s="11"/>
      <c r="AI79" s="11"/>
      <c r="AJ79" s="11"/>
      <c r="AK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</row>
    <row r="80" spans="1:62" ht="3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F80" s="11"/>
      <c r="AG80" s="11"/>
      <c r="AH80" s="11"/>
      <c r="AI80" s="11"/>
      <c r="AJ80" s="11"/>
      <c r="AK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</row>
    <row r="81" spans="1:62" ht="3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F81" s="11"/>
      <c r="AG81" s="11"/>
      <c r="AH81" s="11"/>
      <c r="AI81" s="11"/>
      <c r="AJ81" s="11"/>
      <c r="AK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</row>
    <row r="82" spans="1:62" ht="3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F82" s="11"/>
      <c r="AG82" s="11"/>
      <c r="AH82" s="11"/>
      <c r="AI82" s="11"/>
      <c r="AJ82" s="11"/>
      <c r="AK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</row>
    <row r="83" spans="1:62" ht="3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F83" s="11"/>
      <c r="AG83" s="11"/>
      <c r="AH83" s="11"/>
      <c r="AI83" s="11"/>
      <c r="AJ83" s="11"/>
      <c r="AK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</row>
    <row r="84" spans="1:62" ht="3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F84" s="11"/>
      <c r="AG84" s="11"/>
      <c r="AH84" s="11"/>
      <c r="AI84" s="11"/>
      <c r="AJ84" s="11"/>
      <c r="AK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</row>
    <row r="85" spans="1:62" ht="3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F85" s="11"/>
      <c r="AG85" s="11"/>
      <c r="AH85" s="11"/>
      <c r="AI85" s="11"/>
      <c r="AJ85" s="11"/>
      <c r="AK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</row>
    <row r="86" spans="1:62" ht="3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F86" s="11"/>
      <c r="AG86" s="11"/>
      <c r="AH86" s="11"/>
      <c r="AI86" s="11"/>
      <c r="AJ86" s="11"/>
      <c r="AK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</row>
    <row r="87" spans="1:62" ht="3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F87" s="11"/>
      <c r="AG87" s="11"/>
      <c r="AH87" s="11"/>
      <c r="AI87" s="11"/>
      <c r="AJ87" s="11"/>
      <c r="AK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</row>
    <row r="88" spans="1:62" ht="3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F88" s="11"/>
      <c r="AG88" s="11"/>
      <c r="AH88" s="11"/>
      <c r="AI88" s="11"/>
      <c r="AJ88" s="11"/>
      <c r="AK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</row>
    <row r="89" spans="1:62" ht="3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F89" s="11"/>
      <c r="AG89" s="11"/>
      <c r="AH89" s="11"/>
      <c r="AI89" s="11"/>
      <c r="AJ89" s="11"/>
      <c r="AK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</row>
    <row r="90" spans="1:62" ht="3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F90" s="11"/>
      <c r="AG90" s="11"/>
      <c r="AH90" s="11"/>
      <c r="AI90" s="11"/>
      <c r="AJ90" s="11"/>
      <c r="AK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</row>
    <row r="91" spans="1:62" ht="3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F91" s="11"/>
      <c r="AG91" s="11"/>
      <c r="AH91" s="11"/>
      <c r="AI91" s="11"/>
      <c r="AJ91" s="11"/>
      <c r="AK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</row>
    <row r="92" spans="1:62" ht="3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F92" s="11"/>
      <c r="AG92" s="11"/>
      <c r="AH92" s="11"/>
      <c r="AI92" s="11"/>
      <c r="AJ92" s="11"/>
      <c r="AK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</row>
    <row r="93" spans="1:62" ht="3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F93" s="11"/>
      <c r="AG93" s="11"/>
      <c r="AH93" s="11"/>
      <c r="AI93" s="11"/>
      <c r="AJ93" s="11"/>
      <c r="AK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</row>
    <row r="94" spans="1:62" ht="3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F94" s="11"/>
      <c r="AG94" s="11"/>
      <c r="AH94" s="11"/>
      <c r="AI94" s="11"/>
      <c r="AJ94" s="11"/>
      <c r="AK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</row>
    <row r="95" spans="1:62" ht="3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F95" s="11"/>
      <c r="AG95" s="11"/>
      <c r="AH95" s="11"/>
      <c r="AI95" s="11"/>
      <c r="AJ95" s="11"/>
      <c r="AK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</row>
    <row r="96" spans="1:62" ht="3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F96" s="11"/>
      <c r="AG96" s="11"/>
      <c r="AH96" s="11"/>
      <c r="AI96" s="11"/>
      <c r="AJ96" s="11"/>
      <c r="AK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</row>
    <row r="97" spans="1:62" ht="3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F97" s="11"/>
      <c r="AG97" s="11"/>
      <c r="AH97" s="11"/>
      <c r="AI97" s="11"/>
      <c r="AJ97" s="11"/>
      <c r="AK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</row>
    <row r="98" spans="1:62" ht="3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F98" s="11"/>
      <c r="AG98" s="11"/>
      <c r="AH98" s="11"/>
      <c r="AI98" s="11"/>
      <c r="AJ98" s="11"/>
      <c r="AK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</row>
    <row r="99" spans="1:62" ht="3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F99" s="11"/>
      <c r="AG99" s="11"/>
      <c r="AH99" s="11"/>
      <c r="AI99" s="11"/>
      <c r="AJ99" s="11"/>
      <c r="AK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</row>
    <row r="100" spans="1:62" ht="3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F100" s="11"/>
      <c r="AG100" s="11"/>
      <c r="AH100" s="11"/>
      <c r="AI100" s="11"/>
      <c r="AJ100" s="11"/>
      <c r="AK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</row>
    <row r="101" spans="1:62" ht="3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F101" s="11"/>
      <c r="AG101" s="11"/>
      <c r="AH101" s="11"/>
      <c r="AI101" s="11"/>
      <c r="AJ101" s="11"/>
      <c r="AK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</row>
    <row r="102" spans="1:62" ht="3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F102" s="11"/>
      <c r="AG102" s="11"/>
      <c r="AH102" s="11"/>
      <c r="AI102" s="11"/>
      <c r="AJ102" s="11"/>
      <c r="AK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</row>
    <row r="103" spans="1:62" ht="3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F103" s="11"/>
      <c r="AG103" s="11"/>
      <c r="AH103" s="11"/>
      <c r="AI103" s="11"/>
      <c r="AJ103" s="11"/>
      <c r="AK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</row>
    <row r="104" spans="1:62" ht="3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F104" s="11"/>
      <c r="AG104" s="11"/>
      <c r="AH104" s="11"/>
      <c r="AI104" s="11"/>
      <c r="AJ104" s="11"/>
      <c r="AK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</row>
    <row r="105" spans="1:62" ht="3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F105" s="11"/>
      <c r="AG105" s="11"/>
      <c r="AH105" s="11"/>
      <c r="AI105" s="11"/>
      <c r="AJ105" s="11"/>
      <c r="AK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</row>
    <row r="106" spans="1:62" ht="3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F106" s="11"/>
      <c r="AG106" s="11"/>
      <c r="AH106" s="11"/>
      <c r="AI106" s="11"/>
      <c r="AJ106" s="11"/>
      <c r="AK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</row>
    <row r="107" spans="1:62" ht="3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</row>
    <row r="108" spans="1:62" ht="3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</row>
    <row r="109" spans="1:62" ht="3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F109" s="11"/>
      <c r="AG109" s="11"/>
      <c r="AH109" s="11"/>
      <c r="AI109" s="11"/>
      <c r="AJ109" s="11"/>
      <c r="AK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</row>
    <row r="110" spans="1:62" ht="3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F110" s="11"/>
      <c r="AG110" s="11"/>
      <c r="AH110" s="11"/>
      <c r="AI110" s="11"/>
      <c r="AJ110" s="11"/>
      <c r="AK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</row>
    <row r="111" spans="1:62" ht="3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1:62" ht="3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spans="1:62" ht="3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F113" s="11"/>
      <c r="AG113" s="11"/>
      <c r="AH113" s="11"/>
      <c r="AI113" s="11"/>
      <c r="AJ113" s="11"/>
      <c r="AK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</row>
    <row r="114" spans="1:62" ht="3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F114" s="11"/>
      <c r="AG114" s="11"/>
      <c r="AH114" s="11"/>
      <c r="AI114" s="11"/>
      <c r="AJ114" s="11"/>
      <c r="AK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</row>
    <row r="115" spans="1:62" ht="3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F115" s="11"/>
      <c r="AG115" s="11"/>
      <c r="AH115" s="11"/>
      <c r="AI115" s="11"/>
      <c r="AJ115" s="11"/>
      <c r="AK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</row>
    <row r="116" spans="1:62" ht="3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F116" s="11"/>
      <c r="AG116" s="11"/>
      <c r="AH116" s="11"/>
      <c r="AI116" s="11"/>
      <c r="AJ116" s="11"/>
      <c r="AK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</row>
    <row r="117" spans="1:62" ht="3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F117" s="11"/>
      <c r="AG117" s="11"/>
      <c r="AH117" s="11"/>
      <c r="AI117" s="11"/>
      <c r="AJ117" s="11"/>
      <c r="AK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</row>
    <row r="118" spans="1:62" ht="3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F118" s="11"/>
      <c r="AG118" s="11"/>
      <c r="AH118" s="11"/>
      <c r="AI118" s="11"/>
      <c r="AJ118" s="11"/>
      <c r="AK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</row>
    <row r="119" spans="1:62" ht="3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F119" s="11"/>
      <c r="AG119" s="11"/>
      <c r="AH119" s="11"/>
      <c r="AI119" s="11"/>
      <c r="AJ119" s="11"/>
      <c r="AK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</row>
    <row r="120" spans="1:62" ht="3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F120" s="11"/>
      <c r="AG120" s="11"/>
      <c r="AH120" s="11"/>
      <c r="AI120" s="11"/>
      <c r="AJ120" s="11"/>
      <c r="AK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</row>
    <row r="121" spans="1:62" ht="3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F121" s="11"/>
      <c r="AG121" s="11"/>
      <c r="AH121" s="11"/>
      <c r="AI121" s="11"/>
      <c r="AJ121" s="11"/>
      <c r="AK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</row>
    <row r="122" spans="1:62" ht="3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F122" s="11"/>
      <c r="AG122" s="11"/>
      <c r="AH122" s="11"/>
      <c r="AI122" s="11"/>
      <c r="AJ122" s="11"/>
      <c r="AK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</row>
    <row r="123" spans="1:62" ht="3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F123" s="11"/>
      <c r="AG123" s="11"/>
      <c r="AH123" s="11"/>
      <c r="AI123" s="11"/>
      <c r="AJ123" s="11"/>
      <c r="AK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</row>
    <row r="124" spans="1:62" ht="3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F124" s="11"/>
      <c r="AG124" s="11"/>
      <c r="AH124" s="11"/>
      <c r="AI124" s="11"/>
      <c r="AJ124" s="11"/>
      <c r="AK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</row>
    <row r="125" spans="1:62" ht="3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F125" s="11"/>
      <c r="AG125" s="11"/>
      <c r="AH125" s="11"/>
      <c r="AI125" s="11"/>
      <c r="AJ125" s="11"/>
      <c r="AK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</row>
    <row r="126" spans="1:62" ht="3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F126" s="11"/>
      <c r="AG126" s="11"/>
      <c r="AH126" s="11"/>
      <c r="AI126" s="11"/>
      <c r="AJ126" s="11"/>
      <c r="AK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</row>
    <row r="127" spans="1:62" ht="3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F127" s="11"/>
      <c r="AG127" s="11"/>
      <c r="AH127" s="11"/>
      <c r="AI127" s="11"/>
      <c r="AJ127" s="11"/>
      <c r="AK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</row>
    <row r="128" spans="1:62" ht="3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F128" s="11"/>
      <c r="AG128" s="11"/>
      <c r="AH128" s="11"/>
      <c r="AI128" s="11"/>
      <c r="AJ128" s="11"/>
      <c r="AK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</row>
    <row r="129" spans="1:62" ht="3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F129" s="11"/>
      <c r="AG129" s="11"/>
      <c r="AH129" s="11"/>
      <c r="AI129" s="11"/>
      <c r="AJ129" s="11"/>
      <c r="AK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</row>
    <row r="130" spans="1:62" ht="3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F130" s="11"/>
      <c r="AG130" s="11"/>
      <c r="AH130" s="11"/>
      <c r="AI130" s="11"/>
      <c r="AJ130" s="11"/>
      <c r="AK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</row>
    <row r="131" spans="1:62" ht="3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F131" s="11"/>
      <c r="AG131" s="11"/>
      <c r="AH131" s="11"/>
      <c r="AI131" s="11"/>
      <c r="AJ131" s="11"/>
      <c r="AK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</row>
    <row r="132" spans="1:62" ht="3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F132" s="11"/>
      <c r="AG132" s="11"/>
      <c r="AH132" s="11"/>
      <c r="AI132" s="11"/>
      <c r="AJ132" s="11"/>
      <c r="AK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</row>
    <row r="133" spans="1:62" ht="3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F133" s="11"/>
      <c r="AG133" s="11"/>
      <c r="AH133" s="11"/>
      <c r="AI133" s="11"/>
      <c r="AJ133" s="11"/>
      <c r="AK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</row>
    <row r="134" spans="1:62" ht="3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F134" s="11"/>
      <c r="AG134" s="11"/>
      <c r="AH134" s="11"/>
      <c r="AI134" s="11"/>
      <c r="AJ134" s="11"/>
      <c r="AK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</row>
    <row r="135" spans="1:62" ht="3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F135" s="11"/>
      <c r="AG135" s="11"/>
      <c r="AH135" s="11"/>
      <c r="AI135" s="11"/>
      <c r="AJ135" s="11"/>
      <c r="AK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</row>
    <row r="136" spans="1:62" ht="3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F136" s="11"/>
      <c r="AG136" s="11"/>
      <c r="AH136" s="11"/>
      <c r="AI136" s="11"/>
      <c r="AJ136" s="11"/>
      <c r="AK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</row>
    <row r="137" spans="1:62" ht="3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F137" s="11"/>
      <c r="AG137" s="11"/>
      <c r="AH137" s="11"/>
      <c r="AI137" s="11"/>
      <c r="AJ137" s="11"/>
      <c r="AK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</row>
    <row r="138" spans="1:62" ht="3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F138" s="11"/>
      <c r="AG138" s="11"/>
      <c r="AH138" s="11"/>
      <c r="AI138" s="11"/>
      <c r="AJ138" s="11"/>
      <c r="AK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</row>
    <row r="139" spans="1:62" ht="3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F139" s="11"/>
      <c r="AG139" s="11"/>
      <c r="AH139" s="11"/>
      <c r="AI139" s="11"/>
      <c r="AJ139" s="11"/>
      <c r="AK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</row>
    <row r="140" spans="1:62" ht="3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F140" s="11"/>
      <c r="AG140" s="11"/>
      <c r="AH140" s="11"/>
      <c r="AI140" s="11"/>
      <c r="AJ140" s="11"/>
      <c r="AK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</row>
    <row r="141" spans="1:62" ht="3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F141" s="11"/>
      <c r="AG141" s="11"/>
      <c r="AH141" s="11"/>
      <c r="AI141" s="11"/>
      <c r="AJ141" s="11"/>
      <c r="AK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</row>
    <row r="142" spans="1:62" ht="3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F142" s="11"/>
      <c r="AG142" s="11"/>
      <c r="AH142" s="11"/>
      <c r="AI142" s="11"/>
      <c r="AJ142" s="11"/>
      <c r="AK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</row>
    <row r="143" spans="1:62" ht="3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F143" s="11"/>
      <c r="AG143" s="11"/>
      <c r="AH143" s="11"/>
      <c r="AI143" s="11"/>
      <c r="AJ143" s="11"/>
      <c r="AK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</row>
    <row r="144" spans="1:62" ht="3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F144" s="11"/>
      <c r="AG144" s="11"/>
      <c r="AH144" s="11"/>
      <c r="AI144" s="11"/>
      <c r="AJ144" s="11"/>
      <c r="AK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</row>
    <row r="145" spans="1:62" ht="3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F145" s="11"/>
      <c r="AG145" s="11"/>
      <c r="AH145" s="11"/>
      <c r="AI145" s="11"/>
      <c r="AJ145" s="11"/>
      <c r="AK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</row>
    <row r="146" spans="1:62" ht="3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F146" s="11"/>
      <c r="AG146" s="11"/>
      <c r="AH146" s="11"/>
      <c r="AI146" s="11"/>
      <c r="AJ146" s="11"/>
      <c r="AK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</row>
    <row r="147" spans="1:62" ht="3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F147" s="11"/>
      <c r="AG147" s="11"/>
      <c r="AH147" s="11"/>
      <c r="AI147" s="11"/>
      <c r="AJ147" s="11"/>
      <c r="AK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</row>
    <row r="148" spans="1:62" ht="3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F148" s="11"/>
      <c r="AG148" s="11"/>
      <c r="AH148" s="11"/>
      <c r="AI148" s="11"/>
      <c r="AJ148" s="11"/>
      <c r="AK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</row>
    <row r="149" spans="1:62" ht="3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F149" s="11"/>
      <c r="AG149" s="11"/>
      <c r="AH149" s="11"/>
      <c r="AI149" s="11"/>
      <c r="AJ149" s="11"/>
      <c r="AK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</row>
    <row r="150" spans="1:62" ht="3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F150" s="11"/>
      <c r="AG150" s="11"/>
      <c r="AH150" s="11"/>
      <c r="AI150" s="11"/>
      <c r="AJ150" s="11"/>
      <c r="AK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</row>
    <row r="151" spans="1:62" ht="3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F151" s="11"/>
      <c r="AG151" s="11"/>
      <c r="AH151" s="11"/>
      <c r="AI151" s="11"/>
      <c r="AJ151" s="11"/>
      <c r="AK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</row>
    <row r="152" spans="1:62" ht="3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F152" s="11"/>
      <c r="AG152" s="11"/>
      <c r="AH152" s="11"/>
      <c r="AI152" s="11"/>
      <c r="AJ152" s="11"/>
      <c r="AK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</row>
    <row r="153" spans="1:62" ht="3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F153" s="11"/>
      <c r="AG153" s="11"/>
      <c r="AH153" s="11"/>
      <c r="AI153" s="11"/>
      <c r="AJ153" s="11"/>
      <c r="AK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</row>
    <row r="154" spans="1:62" ht="3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F154" s="11"/>
      <c r="AG154" s="11"/>
      <c r="AH154" s="11"/>
      <c r="AI154" s="11"/>
      <c r="AJ154" s="11"/>
      <c r="AK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</row>
    <row r="155" spans="1:62" ht="3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F155" s="11"/>
      <c r="AG155" s="11"/>
      <c r="AH155" s="11"/>
      <c r="AI155" s="11"/>
      <c r="AJ155" s="11"/>
      <c r="AK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</row>
    <row r="156" spans="1:62" ht="3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F156" s="11"/>
      <c r="AG156" s="11"/>
      <c r="AH156" s="11"/>
      <c r="AI156" s="11"/>
      <c r="AJ156" s="11"/>
      <c r="AK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</row>
    <row r="157" spans="1:62" ht="3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F157" s="11"/>
      <c r="AG157" s="11"/>
      <c r="AH157" s="11"/>
      <c r="AI157" s="11"/>
      <c r="AJ157" s="11"/>
      <c r="AK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</row>
    <row r="158" spans="1:62" ht="3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F158" s="11"/>
      <c r="AG158" s="11"/>
      <c r="AH158" s="11"/>
      <c r="AI158" s="11"/>
      <c r="AJ158" s="11"/>
      <c r="AK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</row>
    <row r="159" spans="1:62" ht="3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F159" s="11"/>
      <c r="AG159" s="11"/>
      <c r="AH159" s="11"/>
      <c r="AI159" s="11"/>
      <c r="AJ159" s="11"/>
      <c r="AK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</row>
    <row r="160" spans="1:62" ht="3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F160" s="11"/>
      <c r="AG160" s="11"/>
      <c r="AH160" s="11"/>
      <c r="AI160" s="11"/>
      <c r="AJ160" s="11"/>
      <c r="AK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</row>
    <row r="161" spans="1:62" ht="3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F161" s="11"/>
      <c r="AG161" s="11"/>
      <c r="AH161" s="11"/>
      <c r="AI161" s="11"/>
      <c r="AJ161" s="11"/>
      <c r="AK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</row>
    <row r="162" spans="1:62" ht="3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F162" s="11"/>
      <c r="AG162" s="11"/>
      <c r="AH162" s="11"/>
      <c r="AI162" s="11"/>
      <c r="AJ162" s="11"/>
      <c r="AK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</row>
    <row r="163" spans="1:62" ht="3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F163" s="11"/>
      <c r="AG163" s="11"/>
      <c r="AH163" s="11"/>
      <c r="AI163" s="11"/>
      <c r="AJ163" s="11"/>
      <c r="AK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</row>
    <row r="164" spans="1:62" ht="3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F164" s="11"/>
      <c r="AG164" s="11"/>
      <c r="AH164" s="11"/>
      <c r="AI164" s="11"/>
      <c r="AJ164" s="11"/>
      <c r="AK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</row>
    <row r="165" spans="1:62" ht="3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F165" s="11"/>
      <c r="AG165" s="11"/>
      <c r="AH165" s="11"/>
      <c r="AI165" s="11"/>
      <c r="AJ165" s="11"/>
      <c r="AK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</row>
    <row r="166" spans="1:62" ht="3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F166" s="11"/>
      <c r="AG166" s="11"/>
      <c r="AH166" s="11"/>
      <c r="AI166" s="11"/>
      <c r="AJ166" s="11"/>
      <c r="AK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</row>
    <row r="167" spans="1:62" ht="3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F167" s="11"/>
      <c r="AG167" s="11"/>
      <c r="AH167" s="11"/>
      <c r="AI167" s="11"/>
      <c r="AJ167" s="11"/>
      <c r="AK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</row>
    <row r="168" spans="1:62" ht="3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F168" s="11"/>
      <c r="AG168" s="11"/>
      <c r="AH168" s="11"/>
      <c r="AI168" s="11"/>
      <c r="AJ168" s="11"/>
      <c r="AK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</row>
    <row r="169" spans="1:62" ht="3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F169" s="11"/>
      <c r="AG169" s="11"/>
      <c r="AH169" s="11"/>
      <c r="AI169" s="11"/>
      <c r="AJ169" s="11"/>
      <c r="AK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</row>
    <row r="170" spans="1:62" ht="3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F170" s="11"/>
      <c r="AG170" s="11"/>
      <c r="AH170" s="11"/>
      <c r="AI170" s="11"/>
      <c r="AJ170" s="11"/>
      <c r="AK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</row>
    <row r="171" spans="1:62" ht="3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F171" s="11"/>
      <c r="AG171" s="11"/>
      <c r="AH171" s="11"/>
      <c r="AI171" s="11"/>
      <c r="AJ171" s="11"/>
      <c r="AK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</row>
    <row r="172" spans="1:62" ht="3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F172" s="11"/>
      <c r="AG172" s="11"/>
      <c r="AH172" s="11"/>
      <c r="AI172" s="11"/>
      <c r="AJ172" s="11"/>
      <c r="AK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</row>
    <row r="173" spans="1:62" ht="3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F173" s="11"/>
      <c r="AG173" s="11"/>
      <c r="AH173" s="11"/>
      <c r="AI173" s="11"/>
      <c r="AJ173" s="11"/>
      <c r="AK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</row>
    <row r="174" spans="1:62" ht="3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F174" s="11"/>
      <c r="AG174" s="11"/>
      <c r="AH174" s="11"/>
      <c r="AI174" s="11"/>
      <c r="AJ174" s="11"/>
      <c r="AK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</row>
    <row r="175" spans="1:62" ht="3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F175" s="11"/>
      <c r="AG175" s="11"/>
      <c r="AH175" s="11"/>
      <c r="AI175" s="11"/>
      <c r="AJ175" s="11"/>
      <c r="AK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</row>
    <row r="176" spans="1:62" ht="3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F176" s="11"/>
      <c r="AG176" s="11"/>
      <c r="AH176" s="11"/>
      <c r="AI176" s="11"/>
      <c r="AJ176" s="11"/>
      <c r="AK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</row>
    <row r="177" spans="1:62" ht="3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F177" s="11"/>
      <c r="AG177" s="11"/>
      <c r="AH177" s="11"/>
      <c r="AI177" s="11"/>
      <c r="AJ177" s="11"/>
      <c r="AK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</row>
    <row r="178" spans="1:62" ht="3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F178" s="11"/>
      <c r="AG178" s="11"/>
      <c r="AH178" s="11"/>
      <c r="AI178" s="11"/>
      <c r="AJ178" s="11"/>
      <c r="AK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</row>
    <row r="179" spans="1:62" ht="3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F179" s="11"/>
      <c r="AG179" s="11"/>
      <c r="AH179" s="11"/>
      <c r="AI179" s="11"/>
      <c r="AJ179" s="11"/>
      <c r="AK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</row>
    <row r="180" spans="1:62" ht="3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F180" s="11"/>
      <c r="AG180" s="11"/>
      <c r="AH180" s="11"/>
      <c r="AI180" s="11"/>
      <c r="AJ180" s="11"/>
      <c r="AK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</row>
    <row r="181" spans="1:62" ht="3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F181" s="11"/>
      <c r="AG181" s="11"/>
      <c r="AH181" s="11"/>
      <c r="AI181" s="11"/>
      <c r="AJ181" s="11"/>
      <c r="AK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</row>
    <row r="182" spans="1:62" ht="3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F182" s="11"/>
      <c r="AG182" s="11"/>
      <c r="AH182" s="11"/>
      <c r="AI182" s="11"/>
      <c r="AJ182" s="11"/>
      <c r="AK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</row>
    <row r="183" spans="1:62" ht="3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F183" s="11"/>
      <c r="AG183" s="11"/>
      <c r="AH183" s="11"/>
      <c r="AI183" s="11"/>
      <c r="AJ183" s="11"/>
      <c r="AK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</row>
    <row r="184" spans="1:62" ht="3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F184" s="11"/>
      <c r="AG184" s="11"/>
      <c r="AH184" s="11"/>
      <c r="AI184" s="11"/>
      <c r="AJ184" s="11"/>
      <c r="AK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</row>
    <row r="185" spans="1:62" ht="3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F185" s="11"/>
      <c r="AG185" s="11"/>
      <c r="AH185" s="11"/>
      <c r="AI185" s="11"/>
      <c r="AJ185" s="11"/>
      <c r="AK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</row>
    <row r="186" spans="1:62" ht="3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F186" s="11"/>
      <c r="AG186" s="11"/>
      <c r="AH186" s="11"/>
      <c r="AI186" s="11"/>
      <c r="AJ186" s="11"/>
      <c r="AK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</row>
    <row r="187" spans="1:62" ht="3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F187" s="11"/>
      <c r="AG187" s="11"/>
      <c r="AH187" s="11"/>
      <c r="AI187" s="11"/>
      <c r="AJ187" s="11"/>
      <c r="AK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</row>
    <row r="188" spans="1:62" ht="3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F188" s="11"/>
      <c r="AG188" s="11"/>
      <c r="AH188" s="11"/>
      <c r="AI188" s="11"/>
      <c r="AJ188" s="11"/>
      <c r="AK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</row>
    <row r="189" spans="1:62" ht="3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F189" s="11"/>
      <c r="AG189" s="11"/>
      <c r="AH189" s="11"/>
      <c r="AI189" s="11"/>
      <c r="AJ189" s="11"/>
      <c r="AK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</row>
    <row r="190" spans="1:62" ht="3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F190" s="11"/>
      <c r="AG190" s="11"/>
      <c r="AH190" s="11"/>
      <c r="AI190" s="11"/>
      <c r="AJ190" s="11"/>
      <c r="AK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</row>
    <row r="191" spans="1:62" ht="3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F191" s="11"/>
      <c r="AG191" s="11"/>
      <c r="AH191" s="11"/>
      <c r="AI191" s="11"/>
      <c r="AJ191" s="11"/>
      <c r="AK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</row>
    <row r="192" spans="1:62" ht="3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F192" s="11"/>
      <c r="AG192" s="11"/>
      <c r="AH192" s="11"/>
      <c r="AI192" s="11"/>
      <c r="AJ192" s="11"/>
      <c r="AK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</row>
    <row r="193" spans="1:62" ht="3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F193" s="11"/>
      <c r="AG193" s="11"/>
      <c r="AH193" s="11"/>
      <c r="AI193" s="11"/>
      <c r="AJ193" s="11"/>
      <c r="AK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</row>
    <row r="194" spans="1:62" ht="3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F194" s="11"/>
      <c r="AG194" s="11"/>
      <c r="AH194" s="11"/>
      <c r="AI194" s="11"/>
      <c r="AJ194" s="11"/>
      <c r="AK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</row>
    <row r="195" spans="1:62" ht="3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F195" s="11"/>
      <c r="AG195" s="11"/>
      <c r="AH195" s="11"/>
      <c r="AI195" s="11"/>
      <c r="AJ195" s="11"/>
      <c r="AK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</row>
    <row r="196" spans="1:62" ht="3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F196" s="11"/>
      <c r="AG196" s="11"/>
      <c r="AH196" s="11"/>
      <c r="AI196" s="11"/>
      <c r="AJ196" s="11"/>
      <c r="AK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</row>
    <row r="197" spans="1:62" ht="3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F197" s="11"/>
      <c r="AG197" s="11"/>
      <c r="AH197" s="11"/>
      <c r="AI197" s="11"/>
      <c r="AJ197" s="11"/>
      <c r="AK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</row>
    <row r="198" spans="1:62" ht="3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F198" s="11"/>
      <c r="AG198" s="11"/>
      <c r="AH198" s="11"/>
      <c r="AI198" s="11"/>
      <c r="AJ198" s="11"/>
      <c r="AK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</row>
    <row r="199" spans="1:62" ht="3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F199" s="11"/>
      <c r="AG199" s="11"/>
      <c r="AH199" s="11"/>
      <c r="AI199" s="11"/>
      <c r="AJ199" s="11"/>
      <c r="AK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</row>
    <row r="200" spans="1:62" ht="3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F200" s="11"/>
      <c r="AG200" s="11"/>
      <c r="AH200" s="11"/>
      <c r="AI200" s="11"/>
      <c r="AJ200" s="11"/>
      <c r="AK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</row>
    <row r="201" spans="1:62" ht="3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F201" s="11"/>
      <c r="AG201" s="11"/>
      <c r="AH201" s="11"/>
      <c r="AI201" s="11"/>
      <c r="AJ201" s="11"/>
      <c r="AK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</row>
    <row r="202" spans="1:62" ht="3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F202" s="11"/>
      <c r="AG202" s="11"/>
      <c r="AH202" s="11"/>
      <c r="AI202" s="11"/>
      <c r="AJ202" s="11"/>
      <c r="AK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</row>
    <row r="203" spans="1:62" ht="3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F203" s="11"/>
      <c r="AG203" s="11"/>
      <c r="AH203" s="11"/>
      <c r="AI203" s="11"/>
      <c r="AJ203" s="11"/>
      <c r="AK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</row>
    <row r="204" spans="1:62" ht="3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F204" s="11"/>
      <c r="AG204" s="11"/>
      <c r="AH204" s="11"/>
      <c r="AI204" s="11"/>
      <c r="AJ204" s="11"/>
      <c r="AK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</row>
    <row r="205" spans="1:62" ht="3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F205" s="11"/>
      <c r="AG205" s="11"/>
      <c r="AH205" s="11"/>
      <c r="AI205" s="11"/>
      <c r="AJ205" s="11"/>
      <c r="AK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</row>
    <row r="206" spans="1:62" ht="3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F206" s="11"/>
      <c r="AG206" s="11"/>
      <c r="AH206" s="11"/>
      <c r="AI206" s="11"/>
      <c r="AJ206" s="11"/>
      <c r="AK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</row>
    <row r="207" spans="1:62" ht="3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F207" s="11"/>
      <c r="AG207" s="11"/>
      <c r="AH207" s="11"/>
      <c r="AI207" s="11"/>
      <c r="AJ207" s="11"/>
      <c r="AK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</row>
    <row r="208" spans="1:62" ht="3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F208" s="11"/>
      <c r="AG208" s="11"/>
      <c r="AH208" s="11"/>
      <c r="AI208" s="11"/>
      <c r="AJ208" s="11"/>
      <c r="AK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</row>
    <row r="209" spans="1:62" ht="3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F209" s="11"/>
      <c r="AG209" s="11"/>
      <c r="AH209" s="11"/>
      <c r="AI209" s="11"/>
      <c r="AJ209" s="11"/>
      <c r="AK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</row>
    <row r="210" spans="1:62" ht="3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F210" s="11"/>
      <c r="AG210" s="11"/>
      <c r="AH210" s="11"/>
      <c r="AI210" s="11"/>
      <c r="AJ210" s="11"/>
      <c r="AK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</row>
    <row r="211" spans="1:62" ht="3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F211" s="11"/>
      <c r="AG211" s="11"/>
      <c r="AH211" s="11"/>
      <c r="AI211" s="11"/>
      <c r="AJ211" s="11"/>
      <c r="AK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</row>
    <row r="212" spans="1:62" ht="3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F212" s="11"/>
      <c r="AG212" s="11"/>
      <c r="AH212" s="11"/>
      <c r="AI212" s="11"/>
      <c r="AJ212" s="11"/>
      <c r="AK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</row>
    <row r="213" spans="1:62" ht="3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F213" s="11"/>
      <c r="AG213" s="11"/>
      <c r="AH213" s="11"/>
      <c r="AI213" s="11"/>
      <c r="AJ213" s="11"/>
      <c r="AK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</row>
    <row r="214" spans="1:62" ht="3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F214" s="11"/>
      <c r="AG214" s="11"/>
      <c r="AH214" s="11"/>
      <c r="AI214" s="11"/>
      <c r="AJ214" s="11"/>
      <c r="AK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</row>
    <row r="215" spans="1:62" ht="3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F215" s="11"/>
      <c r="AG215" s="11"/>
      <c r="AH215" s="11"/>
      <c r="AI215" s="11"/>
      <c r="AJ215" s="11"/>
      <c r="AK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</row>
    <row r="216" spans="1:62" ht="3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F216" s="11"/>
      <c r="AG216" s="11"/>
      <c r="AH216" s="11"/>
      <c r="AI216" s="11"/>
      <c r="AJ216" s="11"/>
      <c r="AK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</row>
    <row r="217" spans="1:62" ht="3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F217" s="11"/>
      <c r="AG217" s="11"/>
      <c r="AH217" s="11"/>
      <c r="AI217" s="11"/>
      <c r="AJ217" s="11"/>
      <c r="AK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</row>
    <row r="218" spans="1:62" ht="3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F218" s="11"/>
      <c r="AG218" s="11"/>
      <c r="AH218" s="11"/>
      <c r="AI218" s="11"/>
      <c r="AJ218" s="11"/>
      <c r="AK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</row>
    <row r="219" spans="1:62" ht="3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F219" s="11"/>
      <c r="AG219" s="11"/>
      <c r="AH219" s="11"/>
      <c r="AI219" s="11"/>
      <c r="AJ219" s="11"/>
      <c r="AK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</row>
    <row r="220" spans="1:62" ht="3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F220" s="11"/>
      <c r="AG220" s="11"/>
      <c r="AH220" s="11"/>
      <c r="AI220" s="11"/>
      <c r="AJ220" s="11"/>
      <c r="AK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</row>
    <row r="221" spans="1:62" ht="3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F221" s="11"/>
      <c r="AG221" s="11"/>
      <c r="AH221" s="11"/>
      <c r="AI221" s="11"/>
      <c r="AJ221" s="11"/>
      <c r="AK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</row>
    <row r="222" spans="1:62" ht="35" customHeight="1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F222" s="11"/>
      <c r="AG222" s="11"/>
      <c r="AH222" s="11"/>
      <c r="AI222" s="11"/>
      <c r="AJ222" s="11"/>
      <c r="AK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</row>
    <row r="223" spans="1:62" ht="35" customHeight="1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F223" s="11"/>
      <c r="AG223" s="11"/>
      <c r="AH223" s="11"/>
      <c r="AI223" s="11"/>
      <c r="AJ223" s="11"/>
      <c r="AK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</row>
    <row r="224" spans="1:62" ht="35" customHeight="1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F224" s="11"/>
      <c r="AG224" s="11"/>
      <c r="AH224" s="11"/>
      <c r="AI224" s="11"/>
      <c r="AJ224" s="11"/>
      <c r="AK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</row>
    <row r="225" spans="1:62" ht="35" customHeight="1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F225" s="11"/>
      <c r="AG225" s="11"/>
      <c r="AH225" s="11"/>
      <c r="AI225" s="11"/>
      <c r="AJ225" s="11"/>
      <c r="AK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</row>
    <row r="226" spans="1:62" ht="35" customHeight="1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F226" s="11"/>
      <c r="AG226" s="11"/>
      <c r="AH226" s="11"/>
      <c r="AI226" s="11"/>
      <c r="AJ226" s="11"/>
      <c r="AK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</row>
    <row r="227" spans="1:62" ht="35" customHeight="1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F227" s="11"/>
      <c r="AG227" s="11"/>
      <c r="AH227" s="11"/>
      <c r="AI227" s="11"/>
      <c r="AJ227" s="11"/>
      <c r="AK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</row>
    <row r="228" spans="1:62" ht="35" customHeight="1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F228" s="11"/>
      <c r="AG228" s="11"/>
      <c r="AH228" s="11"/>
      <c r="AI228" s="11"/>
      <c r="AJ228" s="11"/>
      <c r="AK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</row>
    <row r="229" spans="1:62" ht="35" customHeight="1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F229" s="11"/>
      <c r="AG229" s="11"/>
      <c r="AH229" s="11"/>
      <c r="AI229" s="11"/>
      <c r="AJ229" s="11"/>
      <c r="AK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</row>
    <row r="230" spans="1:62" ht="35" customHeight="1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F230" s="11"/>
      <c r="AG230" s="11"/>
      <c r="AH230" s="11"/>
      <c r="AI230" s="11"/>
      <c r="AJ230" s="11"/>
      <c r="AK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</row>
    <row r="231" spans="1:62" ht="35" customHeight="1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F231" s="11"/>
      <c r="AG231" s="11"/>
      <c r="AH231" s="11"/>
      <c r="AI231" s="11"/>
      <c r="AJ231" s="11"/>
      <c r="AK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</row>
    <row r="232" spans="1:62" ht="35" customHeight="1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F232" s="11"/>
      <c r="AG232" s="11"/>
      <c r="AH232" s="11"/>
      <c r="AI232" s="11"/>
      <c r="AJ232" s="11"/>
      <c r="AK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</row>
    <row r="233" spans="1:62" ht="35" customHeight="1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F233" s="11"/>
      <c r="AG233" s="11"/>
      <c r="AH233" s="11"/>
      <c r="AI233" s="11"/>
      <c r="AJ233" s="11"/>
      <c r="AK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</row>
    <row r="234" spans="1:62" ht="35" customHeight="1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F234" s="11"/>
      <c r="AG234" s="11"/>
      <c r="AH234" s="11"/>
      <c r="AI234" s="11"/>
      <c r="AJ234" s="11"/>
      <c r="AK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</row>
    <row r="235" spans="1:62" ht="35" customHeight="1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F235" s="11"/>
      <c r="AG235" s="11"/>
      <c r="AH235" s="11"/>
      <c r="AI235" s="11"/>
      <c r="AJ235" s="11"/>
      <c r="AK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</row>
    <row r="236" spans="1:62" ht="35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F236" s="11"/>
      <c r="AG236" s="11"/>
      <c r="AH236" s="11"/>
      <c r="AI236" s="11"/>
      <c r="AJ236" s="11"/>
      <c r="AK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</row>
    <row r="237" spans="1:62" ht="35" customHeight="1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F237" s="11"/>
      <c r="AG237" s="11"/>
      <c r="AH237" s="11"/>
      <c r="AI237" s="11"/>
      <c r="AJ237" s="11"/>
      <c r="AK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</row>
    <row r="238" spans="1:62" ht="35" customHeight="1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F238" s="11"/>
      <c r="AG238" s="11"/>
      <c r="AH238" s="11"/>
      <c r="AI238" s="11"/>
      <c r="AJ238" s="11"/>
      <c r="AK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</row>
    <row r="239" spans="1:62" ht="35" customHeight="1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F239" s="11"/>
      <c r="AG239" s="11"/>
      <c r="AH239" s="11"/>
      <c r="AI239" s="11"/>
      <c r="AJ239" s="11"/>
      <c r="AK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</row>
    <row r="240" spans="1:62" ht="35" customHeight="1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F240" s="11"/>
      <c r="AG240" s="11"/>
      <c r="AH240" s="11"/>
      <c r="AI240" s="11"/>
      <c r="AJ240" s="11"/>
      <c r="AK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</row>
    <row r="241" spans="1:62" ht="35" customHeight="1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F241" s="11"/>
      <c r="AG241" s="11"/>
      <c r="AH241" s="11"/>
      <c r="AI241" s="11"/>
      <c r="AJ241" s="11"/>
      <c r="AK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</row>
    <row r="242" spans="1:62" ht="35" customHeight="1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F242" s="11"/>
      <c r="AG242" s="11"/>
      <c r="AH242" s="11"/>
      <c r="AI242" s="11"/>
      <c r="AJ242" s="11"/>
      <c r="AK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</row>
    <row r="243" spans="1:62" ht="35" customHeight="1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F243" s="11"/>
      <c r="AG243" s="11"/>
      <c r="AH243" s="11"/>
      <c r="AI243" s="11"/>
      <c r="AJ243" s="11"/>
      <c r="AK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</row>
    <row r="244" spans="1:62" ht="35" customHeight="1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F244" s="11"/>
      <c r="AG244" s="11"/>
      <c r="AH244" s="11"/>
      <c r="AI244" s="11"/>
      <c r="AJ244" s="11"/>
      <c r="AK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</row>
    <row r="245" spans="1:62" ht="35" customHeight="1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F245" s="11"/>
      <c r="AG245" s="11"/>
      <c r="AH245" s="11"/>
      <c r="AI245" s="11"/>
      <c r="AJ245" s="11"/>
      <c r="AK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</row>
    <row r="246" spans="1:62" ht="35" customHeight="1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F246" s="11"/>
      <c r="AG246" s="11"/>
      <c r="AH246" s="11"/>
      <c r="AI246" s="11"/>
      <c r="AJ246" s="11"/>
      <c r="AK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</row>
    <row r="247" spans="1:62" ht="35" customHeight="1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F247" s="11"/>
      <c r="AG247" s="11"/>
      <c r="AH247" s="11"/>
      <c r="AI247" s="11"/>
      <c r="AJ247" s="11"/>
      <c r="AK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</row>
    <row r="248" spans="1:62" ht="35" customHeight="1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F248" s="11"/>
      <c r="AG248" s="11"/>
      <c r="AH248" s="11"/>
      <c r="AI248" s="11"/>
      <c r="AJ248" s="11"/>
      <c r="AK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</row>
    <row r="249" spans="1:62" ht="35" customHeight="1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F249" s="11"/>
      <c r="AG249" s="11"/>
      <c r="AH249" s="11"/>
      <c r="AI249" s="11"/>
      <c r="AJ249" s="11"/>
      <c r="AK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</row>
    <row r="250" spans="1:62" ht="35" customHeight="1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F250" s="11"/>
      <c r="AG250" s="11"/>
      <c r="AH250" s="11"/>
      <c r="AI250" s="11"/>
      <c r="AJ250" s="11"/>
      <c r="AK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</row>
    <row r="251" spans="1:62" ht="35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F251" s="11"/>
      <c r="AG251" s="11"/>
      <c r="AH251" s="11"/>
      <c r="AI251" s="11"/>
      <c r="AJ251" s="11"/>
      <c r="AK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</row>
    <row r="252" spans="1:62" ht="35" customHeight="1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F252" s="11"/>
      <c r="AG252" s="11"/>
      <c r="AH252" s="11"/>
      <c r="AI252" s="11"/>
      <c r="AJ252" s="11"/>
      <c r="AK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</row>
    <row r="253" spans="1:62" ht="35" customHeight="1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F253" s="11"/>
      <c r="AG253" s="11"/>
      <c r="AH253" s="11"/>
      <c r="AI253" s="11"/>
      <c r="AJ253" s="11"/>
      <c r="AK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</row>
    <row r="254" spans="1:62" ht="35" customHeight="1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F254" s="11"/>
      <c r="AG254" s="11"/>
      <c r="AH254" s="11"/>
      <c r="AI254" s="11"/>
      <c r="AJ254" s="11"/>
      <c r="AK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</row>
    <row r="255" spans="1:62" ht="35" customHeight="1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F255" s="11"/>
      <c r="AG255" s="11"/>
      <c r="AH255" s="11"/>
      <c r="AI255" s="11"/>
      <c r="AJ255" s="11"/>
      <c r="AK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</row>
    <row r="256" spans="1:62" ht="35" customHeight="1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F256" s="11"/>
      <c r="AG256" s="11"/>
      <c r="AH256" s="11"/>
      <c r="AI256" s="11"/>
      <c r="AJ256" s="11"/>
      <c r="AK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</row>
    <row r="257" spans="1:62" ht="35" customHeight="1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F257" s="11"/>
      <c r="AG257" s="11"/>
      <c r="AH257" s="11"/>
      <c r="AI257" s="11"/>
      <c r="AJ257" s="11"/>
      <c r="AK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</row>
    <row r="258" spans="1:62" ht="35" customHeight="1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F258" s="11"/>
      <c r="AG258" s="11"/>
      <c r="AH258" s="11"/>
      <c r="AI258" s="11"/>
      <c r="AJ258" s="11"/>
      <c r="AK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</row>
    <row r="259" spans="1:62" ht="35" customHeight="1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F259" s="11"/>
      <c r="AG259" s="11"/>
      <c r="AH259" s="11"/>
      <c r="AI259" s="11"/>
      <c r="AJ259" s="11"/>
      <c r="AK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</row>
    <row r="260" spans="1:62" ht="35" customHeight="1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F260" s="11"/>
      <c r="AG260" s="11"/>
      <c r="AH260" s="11"/>
      <c r="AI260" s="11"/>
      <c r="AJ260" s="11"/>
      <c r="AK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</row>
    <row r="261" spans="1:62" ht="35" customHeight="1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F261" s="11"/>
      <c r="AG261" s="11"/>
      <c r="AH261" s="11"/>
      <c r="AI261" s="11"/>
      <c r="AJ261" s="11"/>
      <c r="AK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</row>
    <row r="262" spans="1:62" ht="35" customHeight="1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F262" s="11"/>
      <c r="AG262" s="11"/>
      <c r="AH262" s="11"/>
      <c r="AI262" s="11"/>
      <c r="AJ262" s="11"/>
      <c r="AK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</row>
    <row r="263" spans="1:62" ht="35" customHeight="1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F263" s="11"/>
      <c r="AG263" s="11"/>
      <c r="AH263" s="11"/>
      <c r="AI263" s="11"/>
      <c r="AJ263" s="11"/>
      <c r="AK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</row>
    <row r="264" spans="1:62" ht="35" customHeight="1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F264" s="11"/>
      <c r="AG264" s="11"/>
      <c r="AH264" s="11"/>
      <c r="AI264" s="11"/>
      <c r="AJ264" s="11"/>
      <c r="AK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</row>
    <row r="265" spans="1:62" ht="35" customHeight="1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F265" s="11"/>
      <c r="AG265" s="11"/>
      <c r="AH265" s="11"/>
      <c r="AI265" s="11"/>
      <c r="AJ265" s="11"/>
      <c r="AK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</row>
    <row r="266" spans="1:62" ht="35" customHeight="1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F266" s="11"/>
      <c r="AG266" s="11"/>
      <c r="AH266" s="11"/>
      <c r="AI266" s="11"/>
      <c r="AJ266" s="11"/>
      <c r="AK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</row>
    <row r="267" spans="1:62" ht="35" customHeight="1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F267" s="11"/>
      <c r="AG267" s="11"/>
      <c r="AH267" s="11"/>
      <c r="AI267" s="11"/>
      <c r="AJ267" s="11"/>
      <c r="AK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</row>
    <row r="268" spans="1:62" ht="35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F268" s="11"/>
      <c r="AG268" s="11"/>
      <c r="AH268" s="11"/>
      <c r="AI268" s="11"/>
      <c r="AJ268" s="11"/>
      <c r="AK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</row>
    <row r="269" spans="1:62" ht="35" customHeight="1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F269" s="11"/>
      <c r="AG269" s="11"/>
      <c r="AH269" s="11"/>
      <c r="AI269" s="11"/>
      <c r="AJ269" s="11"/>
      <c r="AK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</row>
    <row r="270" spans="1:62" ht="35" customHeight="1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F270" s="11"/>
      <c r="AG270" s="11"/>
      <c r="AH270" s="11"/>
      <c r="AI270" s="11"/>
      <c r="AJ270" s="11"/>
      <c r="AK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</row>
    <row r="271" spans="1:62" ht="35" customHeight="1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F271" s="11"/>
      <c r="AG271" s="11"/>
      <c r="AH271" s="11"/>
      <c r="AI271" s="11"/>
      <c r="AJ271" s="11"/>
      <c r="AK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</row>
    <row r="272" spans="1:62" ht="35" customHeight="1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F272" s="11"/>
      <c r="AG272" s="11"/>
      <c r="AH272" s="11"/>
      <c r="AI272" s="11"/>
      <c r="AJ272" s="11"/>
      <c r="AK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</row>
    <row r="273" spans="1:62" ht="35" customHeight="1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F273" s="11"/>
      <c r="AG273" s="11"/>
      <c r="AH273" s="11"/>
      <c r="AI273" s="11"/>
      <c r="AJ273" s="11"/>
      <c r="AK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</row>
    <row r="274" spans="1:62" ht="35" customHeight="1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F274" s="11"/>
      <c r="AG274" s="11"/>
      <c r="AH274" s="11"/>
      <c r="AI274" s="11"/>
      <c r="AJ274" s="11"/>
      <c r="AK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</row>
    <row r="275" spans="1:62" ht="35" customHeight="1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F275" s="11"/>
      <c r="AG275" s="11"/>
      <c r="AH275" s="11"/>
      <c r="AI275" s="11"/>
      <c r="AJ275" s="11"/>
      <c r="AK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</row>
    <row r="276" spans="1:62" ht="35" customHeight="1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F276" s="11"/>
      <c r="AG276" s="11"/>
      <c r="AH276" s="11"/>
      <c r="AI276" s="11"/>
      <c r="AJ276" s="11"/>
      <c r="AK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</row>
    <row r="277" spans="1:62" ht="35" customHeight="1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F277" s="11"/>
      <c r="AG277" s="11"/>
      <c r="AH277" s="11"/>
      <c r="AI277" s="11"/>
      <c r="AJ277" s="11"/>
      <c r="AK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</row>
    <row r="278" spans="1:62" ht="35" customHeight="1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F278" s="11"/>
      <c r="AG278" s="11"/>
      <c r="AH278" s="11"/>
      <c r="AI278" s="11"/>
      <c r="AJ278" s="11"/>
      <c r="AK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</row>
    <row r="279" spans="1:62" ht="35" customHeight="1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F279" s="11"/>
      <c r="AG279" s="11"/>
      <c r="AH279" s="11"/>
      <c r="AI279" s="11"/>
      <c r="AJ279" s="11"/>
      <c r="AK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</row>
    <row r="280" spans="1:62" ht="35" customHeight="1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F280" s="11"/>
      <c r="AG280" s="11"/>
      <c r="AH280" s="11"/>
      <c r="AI280" s="11"/>
      <c r="AJ280" s="11"/>
      <c r="AK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</row>
    <row r="281" spans="1:62" ht="35" customHeight="1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F281" s="11"/>
      <c r="AG281" s="11"/>
      <c r="AH281" s="11"/>
      <c r="AI281" s="11"/>
      <c r="AJ281" s="11"/>
      <c r="AK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</row>
    <row r="282" spans="1:62" ht="35" customHeight="1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F282" s="11"/>
      <c r="AG282" s="11"/>
      <c r="AH282" s="11"/>
      <c r="AI282" s="11"/>
      <c r="AJ282" s="11"/>
      <c r="AK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</row>
    <row r="283" spans="1:62" ht="35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F283" s="11"/>
      <c r="AG283" s="11"/>
      <c r="AH283" s="11"/>
      <c r="AI283" s="11"/>
      <c r="AJ283" s="11"/>
      <c r="AK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</row>
    <row r="284" spans="1:62" ht="35" customHeight="1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F284" s="11"/>
      <c r="AG284" s="11"/>
      <c r="AH284" s="11"/>
      <c r="AI284" s="11"/>
      <c r="AJ284" s="11"/>
      <c r="AK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</row>
    <row r="285" spans="1:62" ht="35" customHeight="1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F285" s="11"/>
      <c r="AG285" s="11"/>
      <c r="AH285" s="11"/>
      <c r="AI285" s="11"/>
      <c r="AJ285" s="11"/>
      <c r="AK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</row>
    <row r="286" spans="1:62" ht="35" customHeight="1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F286" s="11"/>
      <c r="AG286" s="11"/>
      <c r="AH286" s="11"/>
      <c r="AI286" s="11"/>
      <c r="AJ286" s="11"/>
      <c r="AK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</row>
    <row r="287" spans="1:62" ht="35" customHeight="1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F287" s="11"/>
      <c r="AG287" s="11"/>
      <c r="AH287" s="11"/>
      <c r="AI287" s="11"/>
      <c r="AJ287" s="11"/>
      <c r="AK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</row>
    <row r="288" spans="1:62" ht="35" customHeight="1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F288" s="11"/>
      <c r="AG288" s="11"/>
      <c r="AH288" s="11"/>
      <c r="AI288" s="11"/>
      <c r="AJ288" s="11"/>
      <c r="AK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</row>
    <row r="289" spans="1:62" ht="35" customHeight="1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F289" s="11"/>
      <c r="AG289" s="11"/>
      <c r="AH289" s="11"/>
      <c r="AI289" s="11"/>
      <c r="AJ289" s="11"/>
      <c r="AK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</row>
    <row r="290" spans="1:62" ht="35" customHeight="1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F290" s="11"/>
      <c r="AG290" s="11"/>
      <c r="AH290" s="11"/>
      <c r="AI290" s="11"/>
      <c r="AJ290" s="11"/>
      <c r="AK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</row>
    <row r="291" spans="1:62" ht="35" customHeight="1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F291" s="11"/>
      <c r="AG291" s="11"/>
      <c r="AH291" s="11"/>
      <c r="AI291" s="11"/>
      <c r="AJ291" s="11"/>
      <c r="AK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</row>
    <row r="292" spans="1:62" ht="35" customHeight="1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F292" s="11"/>
      <c r="AG292" s="11"/>
      <c r="AH292" s="11"/>
      <c r="AI292" s="11"/>
      <c r="AJ292" s="11"/>
      <c r="AK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</row>
    <row r="293" spans="1:62" ht="3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F293" s="11"/>
      <c r="AG293" s="11"/>
      <c r="AH293" s="11"/>
      <c r="AI293" s="11"/>
      <c r="AJ293" s="11"/>
      <c r="AK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</row>
    <row r="294" spans="1:62" ht="3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F294" s="11"/>
      <c r="AG294" s="11"/>
      <c r="AH294" s="11"/>
      <c r="AI294" s="11"/>
      <c r="AJ294" s="11"/>
      <c r="AK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</row>
    <row r="295" spans="1:62" ht="3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F295" s="11"/>
      <c r="AG295" s="11"/>
      <c r="AH295" s="11"/>
      <c r="AI295" s="11"/>
      <c r="AJ295" s="11"/>
      <c r="AK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</row>
    <row r="296" spans="1:62" ht="3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F296" s="11"/>
      <c r="AG296" s="11"/>
      <c r="AH296" s="11"/>
      <c r="AI296" s="11"/>
      <c r="AJ296" s="11"/>
      <c r="AK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</row>
    <row r="297" spans="1:62" ht="3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F297" s="11"/>
      <c r="AG297" s="11"/>
      <c r="AH297" s="11"/>
      <c r="AI297" s="11"/>
      <c r="AJ297" s="11"/>
      <c r="AK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</row>
    <row r="298" spans="1:62" ht="3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F298" s="11"/>
      <c r="AG298" s="11"/>
      <c r="AH298" s="11"/>
      <c r="AI298" s="11"/>
      <c r="AJ298" s="11"/>
      <c r="AK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</row>
    <row r="299" spans="1:62" ht="3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F299" s="11"/>
      <c r="AG299" s="11"/>
      <c r="AH299" s="11"/>
      <c r="AI299" s="11"/>
      <c r="AJ299" s="11"/>
      <c r="AK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</row>
    <row r="300" spans="1:62" ht="3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F300" s="11"/>
      <c r="AG300" s="11"/>
      <c r="AH300" s="11"/>
      <c r="AI300" s="11"/>
      <c r="AJ300" s="11"/>
      <c r="AK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</row>
    <row r="301" spans="1:62" ht="3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F301" s="11"/>
      <c r="AG301" s="11"/>
      <c r="AH301" s="11"/>
      <c r="AI301" s="11"/>
      <c r="AJ301" s="11"/>
      <c r="AK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</row>
    <row r="302" spans="1:62" ht="3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F302" s="11"/>
      <c r="AG302" s="11"/>
      <c r="AH302" s="11"/>
      <c r="AI302" s="11"/>
      <c r="AJ302" s="11"/>
      <c r="AK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</row>
    <row r="303" spans="1:62" ht="3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F303" s="11"/>
      <c r="AG303" s="11"/>
      <c r="AH303" s="11"/>
      <c r="AI303" s="11"/>
      <c r="AJ303" s="11"/>
      <c r="AK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</row>
    <row r="304" spans="1:62" ht="3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F304" s="11"/>
      <c r="AG304" s="11"/>
      <c r="AH304" s="11"/>
      <c r="AI304" s="11"/>
      <c r="AJ304" s="11"/>
      <c r="AK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</row>
    <row r="305" spans="1:62" ht="3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F305" s="11"/>
      <c r="AG305" s="11"/>
      <c r="AH305" s="11"/>
      <c r="AI305" s="11"/>
      <c r="AJ305" s="11"/>
      <c r="AK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</row>
    <row r="306" spans="1:62" ht="3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F306" s="11"/>
      <c r="AG306" s="11"/>
      <c r="AH306" s="11"/>
      <c r="AI306" s="11"/>
      <c r="AJ306" s="11"/>
      <c r="AK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</row>
    <row r="307" spans="1:62" ht="3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F307" s="11"/>
      <c r="AG307" s="11"/>
      <c r="AH307" s="11"/>
      <c r="AI307" s="11"/>
      <c r="AJ307" s="11"/>
      <c r="AK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</row>
    <row r="308" spans="1:62" ht="3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F308" s="11"/>
      <c r="AG308" s="11"/>
      <c r="AH308" s="11"/>
      <c r="AI308" s="11"/>
      <c r="AJ308" s="11"/>
      <c r="AK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</row>
    <row r="309" spans="1:62" ht="3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F309" s="11"/>
      <c r="AG309" s="11"/>
      <c r="AH309" s="11"/>
      <c r="AI309" s="11"/>
      <c r="AJ309" s="11"/>
      <c r="AK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</row>
    <row r="310" spans="1:62" ht="3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F310" s="11"/>
      <c r="AG310" s="11"/>
      <c r="AH310" s="11"/>
      <c r="AI310" s="11"/>
      <c r="AJ310" s="11"/>
      <c r="AK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</row>
    <row r="311" spans="1:62" ht="3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F311" s="11"/>
      <c r="AG311" s="11"/>
      <c r="AH311" s="11"/>
      <c r="AI311" s="11"/>
      <c r="AJ311" s="11"/>
      <c r="AK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</row>
    <row r="312" spans="1:62" ht="3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F312" s="11"/>
      <c r="AG312" s="11"/>
      <c r="AH312" s="11"/>
      <c r="AI312" s="11"/>
      <c r="AJ312" s="11"/>
      <c r="AK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</row>
    <row r="313" spans="1:62" ht="3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F313" s="11"/>
      <c r="AG313" s="11"/>
      <c r="AH313" s="11"/>
      <c r="AI313" s="11"/>
      <c r="AJ313" s="11"/>
      <c r="AK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</row>
    <row r="314" spans="1:62" ht="3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F314" s="11"/>
      <c r="AG314" s="11"/>
      <c r="AH314" s="11"/>
      <c r="AI314" s="11"/>
      <c r="AJ314" s="11"/>
      <c r="AK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</row>
    <row r="315" spans="1:62" ht="3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F315" s="11"/>
      <c r="AG315" s="11"/>
      <c r="AH315" s="11"/>
      <c r="AI315" s="11"/>
      <c r="AJ315" s="11"/>
      <c r="AK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</row>
    <row r="316" spans="1:62" ht="3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F316" s="11"/>
      <c r="AG316" s="11"/>
      <c r="AH316" s="11"/>
      <c r="AI316" s="11"/>
      <c r="AJ316" s="11"/>
      <c r="AK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</row>
    <row r="317" spans="1:62" ht="3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F317" s="11"/>
      <c r="AG317" s="11"/>
      <c r="AH317" s="11"/>
      <c r="AI317" s="11"/>
      <c r="AJ317" s="11"/>
      <c r="AK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</row>
    <row r="318" spans="1:62" ht="3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F318" s="11"/>
      <c r="AG318" s="11"/>
      <c r="AH318" s="11"/>
      <c r="AI318" s="11"/>
      <c r="AJ318" s="11"/>
      <c r="AK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</row>
    <row r="319" spans="1:62" ht="3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F319" s="11"/>
      <c r="AG319" s="11"/>
      <c r="AH319" s="11"/>
      <c r="AI319" s="11"/>
      <c r="AJ319" s="11"/>
      <c r="AK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</row>
    <row r="320" spans="1:62" ht="3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F320" s="11"/>
      <c r="AG320" s="11"/>
      <c r="AH320" s="11"/>
      <c r="AI320" s="11"/>
      <c r="AJ320" s="11"/>
      <c r="AK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</row>
    <row r="321" spans="1:62" ht="3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F321" s="11"/>
      <c r="AG321" s="11"/>
      <c r="AH321" s="11"/>
      <c r="AI321" s="11"/>
      <c r="AJ321" s="11"/>
      <c r="AK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</row>
    <row r="322" spans="1:62" ht="3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F322" s="11"/>
      <c r="AG322" s="11"/>
      <c r="AH322" s="11"/>
      <c r="AI322" s="11"/>
      <c r="AJ322" s="11"/>
      <c r="AK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</row>
    <row r="323" spans="1:62" ht="3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F323" s="11"/>
      <c r="AG323" s="11"/>
      <c r="AH323" s="11"/>
      <c r="AI323" s="11"/>
      <c r="AJ323" s="11"/>
      <c r="AK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</row>
    <row r="324" spans="1:62" ht="3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F324" s="11"/>
      <c r="AG324" s="11"/>
      <c r="AH324" s="11"/>
      <c r="AI324" s="11"/>
      <c r="AJ324" s="11"/>
      <c r="AK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</row>
    <row r="325" spans="1:62" ht="3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F325" s="11"/>
      <c r="AG325" s="11"/>
      <c r="AH325" s="11"/>
      <c r="AI325" s="11"/>
      <c r="AJ325" s="11"/>
      <c r="AK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</row>
    <row r="326" spans="1:62" ht="3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F326" s="11"/>
      <c r="AG326" s="11"/>
      <c r="AH326" s="11"/>
      <c r="AI326" s="11"/>
      <c r="AJ326" s="11"/>
      <c r="AK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</row>
    <row r="327" spans="1:62" ht="3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F327" s="11"/>
      <c r="AG327" s="11"/>
      <c r="AH327" s="11"/>
      <c r="AI327" s="11"/>
      <c r="AJ327" s="11"/>
      <c r="AK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</row>
    <row r="328" spans="1:62" ht="3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F328" s="11"/>
      <c r="AG328" s="11"/>
      <c r="AH328" s="11"/>
      <c r="AI328" s="11"/>
      <c r="AJ328" s="11"/>
      <c r="AK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</row>
    <row r="329" spans="1:62" ht="3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F329" s="11"/>
      <c r="AG329" s="11"/>
      <c r="AH329" s="11"/>
      <c r="AI329" s="11"/>
      <c r="AJ329" s="11"/>
      <c r="AK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</row>
    <row r="330" spans="1:62" ht="3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F330" s="11"/>
      <c r="AG330" s="11"/>
      <c r="AH330" s="11"/>
      <c r="AI330" s="11"/>
      <c r="AJ330" s="11"/>
      <c r="AK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</row>
    <row r="331" spans="1:62" ht="3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F331" s="11"/>
      <c r="AG331" s="11"/>
      <c r="AH331" s="11"/>
      <c r="AI331" s="11"/>
      <c r="AJ331" s="11"/>
      <c r="AK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</row>
    <row r="332" spans="1:62" ht="3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F332" s="11"/>
      <c r="AG332" s="11"/>
      <c r="AH332" s="11"/>
      <c r="AI332" s="11"/>
      <c r="AJ332" s="11"/>
      <c r="AK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</row>
    <row r="333" spans="1:62" ht="3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F333" s="11"/>
      <c r="AG333" s="11"/>
      <c r="AH333" s="11"/>
      <c r="AI333" s="11"/>
      <c r="AJ333" s="11"/>
      <c r="AK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</row>
    <row r="334" spans="1:62" ht="3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F334" s="11"/>
      <c r="AG334" s="11"/>
      <c r="AH334" s="11"/>
      <c r="AI334" s="11"/>
      <c r="AJ334" s="11"/>
      <c r="AK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</row>
    <row r="335" spans="1:62" ht="3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F335" s="11"/>
      <c r="AG335" s="11"/>
      <c r="AH335" s="11"/>
      <c r="AI335" s="11"/>
      <c r="AJ335" s="11"/>
      <c r="AK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</row>
    <row r="336" spans="1:62" ht="3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F336" s="11"/>
      <c r="AG336" s="11"/>
      <c r="AH336" s="11"/>
      <c r="AI336" s="11"/>
      <c r="AJ336" s="11"/>
      <c r="AK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</row>
    <row r="337" spans="1:62" ht="3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F337" s="11"/>
      <c r="AG337" s="11"/>
      <c r="AH337" s="11"/>
      <c r="AI337" s="11"/>
      <c r="AJ337" s="11"/>
      <c r="AK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</row>
    <row r="338" spans="1:62" ht="3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F338" s="11"/>
      <c r="AG338" s="11"/>
      <c r="AH338" s="11"/>
      <c r="AI338" s="11"/>
      <c r="AJ338" s="11"/>
      <c r="AK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</row>
    <row r="339" spans="1:62" ht="3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F339" s="11"/>
      <c r="AG339" s="11"/>
      <c r="AH339" s="11"/>
      <c r="AI339" s="11"/>
      <c r="AJ339" s="11"/>
      <c r="AK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</row>
    <row r="340" spans="1:62" ht="3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F340" s="11"/>
      <c r="AG340" s="11"/>
      <c r="AH340" s="11"/>
      <c r="AI340" s="11"/>
      <c r="AJ340" s="11"/>
      <c r="AK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</row>
    <row r="341" spans="1:62" ht="3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F341" s="11"/>
      <c r="AG341" s="11"/>
      <c r="AH341" s="11"/>
      <c r="AI341" s="11"/>
      <c r="AJ341" s="11"/>
      <c r="AK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</row>
    <row r="342" spans="1:62" ht="3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F342" s="11"/>
      <c r="AG342" s="11"/>
      <c r="AH342" s="11"/>
      <c r="AI342" s="11"/>
      <c r="AJ342" s="11"/>
      <c r="AK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</row>
    <row r="343" spans="1:62" ht="3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F343" s="11"/>
      <c r="AG343" s="11"/>
      <c r="AH343" s="11"/>
      <c r="AI343" s="11"/>
      <c r="AJ343" s="11"/>
      <c r="AK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</row>
    <row r="344" spans="1:62" ht="3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F344" s="11"/>
      <c r="AG344" s="11"/>
      <c r="AH344" s="11"/>
      <c r="AI344" s="11"/>
      <c r="AJ344" s="11"/>
      <c r="AK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</row>
    <row r="345" spans="1:62" ht="3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F345" s="11"/>
      <c r="AG345" s="11"/>
      <c r="AH345" s="11"/>
      <c r="AI345" s="11"/>
      <c r="AJ345" s="11"/>
      <c r="AK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</row>
    <row r="346" spans="1:62" ht="3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F346" s="11"/>
      <c r="AG346" s="11"/>
      <c r="AH346" s="11"/>
      <c r="AI346" s="11"/>
      <c r="AJ346" s="11"/>
      <c r="AK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</row>
    <row r="347" spans="1:62" ht="3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F347" s="11"/>
      <c r="AG347" s="11"/>
      <c r="AH347" s="11"/>
      <c r="AI347" s="11"/>
      <c r="AJ347" s="11"/>
      <c r="AK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</row>
    <row r="348" spans="1:62" ht="3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F348" s="11"/>
      <c r="AG348" s="11"/>
      <c r="AH348" s="11"/>
      <c r="AI348" s="11"/>
      <c r="AJ348" s="11"/>
      <c r="AK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</row>
    <row r="349" spans="1:62" ht="3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F349" s="11"/>
      <c r="AG349" s="11"/>
      <c r="AH349" s="11"/>
      <c r="AI349" s="11"/>
      <c r="AJ349" s="11"/>
      <c r="AK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</row>
    <row r="350" spans="1:62" ht="3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F350" s="11"/>
      <c r="AG350" s="11"/>
      <c r="AH350" s="11"/>
      <c r="AI350" s="11"/>
      <c r="AJ350" s="11"/>
      <c r="AK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</row>
    <row r="351" spans="1:62" ht="3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F351" s="11"/>
      <c r="AG351" s="11"/>
      <c r="AH351" s="11"/>
      <c r="AI351" s="11"/>
      <c r="AJ351" s="11"/>
      <c r="AK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</row>
    <row r="352" spans="1:62" ht="3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F352" s="11"/>
      <c r="AG352" s="11"/>
      <c r="AH352" s="11"/>
      <c r="AI352" s="11"/>
      <c r="AJ352" s="11"/>
      <c r="AK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</row>
    <row r="353" spans="1:62" ht="3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F353" s="11"/>
      <c r="AG353" s="11"/>
      <c r="AH353" s="11"/>
      <c r="AI353" s="11"/>
      <c r="AJ353" s="11"/>
      <c r="AK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</row>
    <row r="354" spans="1:62" ht="3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F354" s="11"/>
      <c r="AG354" s="11"/>
      <c r="AH354" s="11"/>
      <c r="AI354" s="11"/>
      <c r="AJ354" s="11"/>
      <c r="AK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</row>
    <row r="355" spans="1:62" ht="3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F355" s="11"/>
      <c r="AG355" s="11"/>
      <c r="AH355" s="11"/>
      <c r="AI355" s="11"/>
      <c r="AJ355" s="11"/>
      <c r="AK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</row>
    <row r="356" spans="1:62" ht="3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F356" s="11"/>
      <c r="AG356" s="11"/>
      <c r="AH356" s="11"/>
      <c r="AI356" s="11"/>
      <c r="AJ356" s="11"/>
      <c r="AK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</row>
    <row r="357" spans="1:62" ht="3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F357" s="11"/>
      <c r="AG357" s="11"/>
      <c r="AH357" s="11"/>
      <c r="AI357" s="11"/>
      <c r="AJ357" s="11"/>
      <c r="AK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</row>
    <row r="358" spans="1:62" ht="3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F358" s="11"/>
      <c r="AG358" s="11"/>
      <c r="AH358" s="11"/>
      <c r="AI358" s="11"/>
      <c r="AJ358" s="11"/>
      <c r="AK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</row>
    <row r="359" spans="1:62" ht="3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F359" s="11"/>
      <c r="AG359" s="11"/>
      <c r="AH359" s="11"/>
      <c r="AI359" s="11"/>
      <c r="AJ359" s="11"/>
      <c r="AK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</row>
    <row r="360" spans="1:62" ht="3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F360" s="11"/>
      <c r="AG360" s="11"/>
      <c r="AH360" s="11"/>
      <c r="AI360" s="11"/>
      <c r="AJ360" s="11"/>
      <c r="AK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</row>
    <row r="361" spans="1:62" ht="3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F361" s="11"/>
      <c r="AG361" s="11"/>
      <c r="AH361" s="11"/>
      <c r="AI361" s="11"/>
      <c r="AJ361" s="11"/>
      <c r="AK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</row>
    <row r="362" spans="1:62" ht="3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F362" s="11"/>
      <c r="AG362" s="11"/>
      <c r="AH362" s="11"/>
      <c r="AI362" s="11"/>
      <c r="AJ362" s="11"/>
      <c r="AK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</row>
    <row r="363" spans="1:62" ht="3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F363" s="11"/>
      <c r="AG363" s="11"/>
      <c r="AH363" s="11"/>
      <c r="AI363" s="11"/>
      <c r="AJ363" s="11"/>
      <c r="AK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</row>
    <row r="364" spans="1:62" ht="3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F364" s="11"/>
      <c r="AG364" s="11"/>
      <c r="AH364" s="11"/>
      <c r="AI364" s="11"/>
      <c r="AJ364" s="11"/>
      <c r="AK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</row>
    <row r="365" spans="1:62" ht="3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F365" s="11"/>
      <c r="AG365" s="11"/>
      <c r="AH365" s="11"/>
      <c r="AI365" s="11"/>
      <c r="AJ365" s="11"/>
      <c r="AK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</row>
    <row r="366" spans="1:62" ht="3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F366" s="11"/>
      <c r="AG366" s="11"/>
      <c r="AH366" s="11"/>
      <c r="AI366" s="11"/>
      <c r="AJ366" s="11"/>
      <c r="AK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</row>
    <row r="367" spans="1:62" ht="3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F367" s="11"/>
      <c r="AG367" s="11"/>
      <c r="AH367" s="11"/>
      <c r="AI367" s="11"/>
      <c r="AJ367" s="11"/>
      <c r="AK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</row>
    <row r="368" spans="1:62" ht="3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F368" s="11"/>
      <c r="AG368" s="11"/>
      <c r="AH368" s="11"/>
      <c r="AI368" s="11"/>
      <c r="AJ368" s="11"/>
      <c r="AK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</row>
    <row r="369" spans="1:62" ht="3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F369" s="11"/>
      <c r="AG369" s="11"/>
      <c r="AH369" s="11"/>
      <c r="AI369" s="11"/>
      <c r="AJ369" s="11"/>
      <c r="AK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</row>
    <row r="370" spans="1:62" ht="3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F370" s="11"/>
      <c r="AG370" s="11"/>
      <c r="AH370" s="11"/>
      <c r="AI370" s="11"/>
      <c r="AJ370" s="11"/>
      <c r="AK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</row>
    <row r="371" spans="1:62" ht="3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F371" s="11"/>
      <c r="AG371" s="11"/>
      <c r="AH371" s="11"/>
      <c r="AI371" s="11"/>
      <c r="AJ371" s="11"/>
      <c r="AK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</row>
    <row r="372" spans="1:62" ht="3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F372" s="11"/>
      <c r="AG372" s="11"/>
      <c r="AH372" s="11"/>
      <c r="AI372" s="11"/>
      <c r="AJ372" s="11"/>
      <c r="AK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</row>
    <row r="373" spans="1:62" ht="3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F373" s="11"/>
      <c r="AG373" s="11"/>
      <c r="AH373" s="11"/>
      <c r="AI373" s="11"/>
      <c r="AJ373" s="11"/>
      <c r="AK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</row>
    <row r="374" spans="1:62" ht="3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F374" s="11"/>
      <c r="AG374" s="11"/>
      <c r="AH374" s="11"/>
      <c r="AI374" s="11"/>
      <c r="AJ374" s="11"/>
      <c r="AK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</row>
    <row r="375" spans="1:62" ht="3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F375" s="11"/>
      <c r="AG375" s="11"/>
      <c r="AH375" s="11"/>
      <c r="AI375" s="11"/>
      <c r="AJ375" s="11"/>
      <c r="AK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</row>
    <row r="376" spans="1:62" ht="3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F376" s="11"/>
      <c r="AG376" s="11"/>
      <c r="AH376" s="11"/>
      <c r="AI376" s="11"/>
      <c r="AJ376" s="11"/>
      <c r="AK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</row>
    <row r="377" spans="1:62" ht="3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F377" s="11"/>
      <c r="AG377" s="11"/>
      <c r="AH377" s="11"/>
      <c r="AI377" s="11"/>
      <c r="AJ377" s="11"/>
      <c r="AK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</row>
    <row r="378" spans="1:62" ht="3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F378" s="11"/>
      <c r="AG378" s="11"/>
      <c r="AH378" s="11"/>
      <c r="AI378" s="11"/>
      <c r="AJ378" s="11"/>
      <c r="AK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</row>
    <row r="379" spans="1:62" ht="3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F379" s="11"/>
      <c r="AG379" s="11"/>
      <c r="AH379" s="11"/>
      <c r="AI379" s="11"/>
      <c r="AJ379" s="11"/>
      <c r="AK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</row>
    <row r="380" spans="1:62" ht="3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F380" s="11"/>
      <c r="AG380" s="11"/>
      <c r="AH380" s="11"/>
      <c r="AI380" s="11"/>
      <c r="AJ380" s="11"/>
      <c r="AK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</row>
    <row r="381" spans="1:62" ht="3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F381" s="11"/>
      <c r="AG381" s="11"/>
      <c r="AH381" s="11"/>
      <c r="AI381" s="11"/>
      <c r="AJ381" s="11"/>
      <c r="AK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</row>
    <row r="382" spans="1:62" ht="3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F382" s="11"/>
      <c r="AG382" s="11"/>
      <c r="AH382" s="11"/>
      <c r="AI382" s="11"/>
      <c r="AJ382" s="11"/>
      <c r="AK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</row>
    <row r="383" spans="1:62" ht="3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F383" s="11"/>
      <c r="AG383" s="11"/>
      <c r="AH383" s="11"/>
      <c r="AI383" s="11"/>
      <c r="AJ383" s="11"/>
      <c r="AK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</row>
    <row r="384" spans="1:62" ht="3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F384" s="11"/>
      <c r="AG384" s="11"/>
      <c r="AH384" s="11"/>
      <c r="AI384" s="11"/>
      <c r="AJ384" s="11"/>
      <c r="AK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</row>
    <row r="385" spans="1:62" ht="3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F385" s="11"/>
      <c r="AG385" s="11"/>
      <c r="AH385" s="11"/>
      <c r="AI385" s="11"/>
      <c r="AJ385" s="11"/>
      <c r="AK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</row>
    <row r="386" spans="1:62" ht="3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F386" s="11"/>
      <c r="AG386" s="11"/>
      <c r="AH386" s="11"/>
      <c r="AI386" s="11"/>
      <c r="AJ386" s="11"/>
      <c r="AK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</row>
    <row r="387" spans="1:62" ht="3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F387" s="11"/>
      <c r="AG387" s="11"/>
      <c r="AH387" s="11"/>
      <c r="AI387" s="11"/>
      <c r="AJ387" s="11"/>
      <c r="AK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</row>
    <row r="388" spans="1:62" ht="3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F388" s="11"/>
      <c r="AG388" s="11"/>
      <c r="AH388" s="11"/>
      <c r="AI388" s="11"/>
      <c r="AJ388" s="11"/>
      <c r="AK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</row>
    <row r="389" spans="1:62" ht="3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F389" s="11"/>
      <c r="AG389" s="11"/>
      <c r="AH389" s="11"/>
      <c r="AI389" s="11"/>
      <c r="AJ389" s="11"/>
      <c r="AK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</row>
    <row r="390" spans="1:62" ht="3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F390" s="11"/>
      <c r="AG390" s="11"/>
      <c r="AH390" s="11"/>
      <c r="AI390" s="11"/>
      <c r="AJ390" s="11"/>
      <c r="AK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</row>
    <row r="391" spans="1:62" ht="3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F391" s="11"/>
      <c r="AG391" s="11"/>
      <c r="AH391" s="11"/>
      <c r="AI391" s="11"/>
      <c r="AJ391" s="11"/>
      <c r="AK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</row>
    <row r="392" spans="1:62" ht="3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F392" s="11"/>
      <c r="AG392" s="11"/>
      <c r="AH392" s="11"/>
      <c r="AI392" s="11"/>
      <c r="AJ392" s="11"/>
      <c r="AK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</row>
    <row r="393" spans="1:62" ht="3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F393" s="11"/>
      <c r="AG393" s="11"/>
      <c r="AH393" s="11"/>
      <c r="AI393" s="11"/>
      <c r="AJ393" s="11"/>
      <c r="AK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</row>
    <row r="394" spans="1:62" ht="3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F394" s="11"/>
      <c r="AG394" s="11"/>
      <c r="AH394" s="11"/>
      <c r="AI394" s="11"/>
      <c r="AJ394" s="11"/>
      <c r="AK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</row>
    <row r="395" spans="1:62" ht="3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F395" s="11"/>
      <c r="AG395" s="11"/>
      <c r="AH395" s="11"/>
      <c r="AI395" s="11"/>
      <c r="AJ395" s="11"/>
      <c r="AK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</row>
    <row r="396" spans="1:62" ht="3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F396" s="11"/>
      <c r="AG396" s="11"/>
      <c r="AH396" s="11"/>
      <c r="AI396" s="11"/>
      <c r="AJ396" s="11"/>
      <c r="AK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</row>
    <row r="397" spans="1:62" ht="3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F397" s="11"/>
      <c r="AG397" s="11"/>
      <c r="AH397" s="11"/>
      <c r="AI397" s="11"/>
      <c r="AJ397" s="11"/>
      <c r="AK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</row>
    <row r="398" spans="1:62" ht="3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F398" s="11"/>
      <c r="AG398" s="11"/>
      <c r="AH398" s="11"/>
      <c r="AI398" s="11"/>
      <c r="AJ398" s="11"/>
      <c r="AK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</row>
    <row r="399" spans="1:62" ht="3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F399" s="11"/>
      <c r="AG399" s="11"/>
      <c r="AH399" s="11"/>
      <c r="AI399" s="11"/>
      <c r="AJ399" s="11"/>
      <c r="AK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</row>
    <row r="400" spans="1:62" ht="3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F400" s="11"/>
      <c r="AG400" s="11"/>
      <c r="AH400" s="11"/>
      <c r="AI400" s="11"/>
      <c r="AJ400" s="11"/>
      <c r="AK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</row>
    <row r="401" spans="1:62" ht="3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F401" s="11"/>
      <c r="AG401" s="11"/>
      <c r="AH401" s="11"/>
      <c r="AI401" s="11"/>
      <c r="AJ401" s="11"/>
      <c r="AK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</row>
    <row r="402" spans="1:62" ht="3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F402" s="11"/>
      <c r="AG402" s="11"/>
      <c r="AH402" s="11"/>
      <c r="AI402" s="11"/>
      <c r="AJ402" s="11"/>
      <c r="AK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</row>
    <row r="403" spans="1:62" ht="3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F403" s="11"/>
      <c r="AG403" s="11"/>
      <c r="AH403" s="11"/>
      <c r="AI403" s="11"/>
      <c r="AJ403" s="11"/>
      <c r="AK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</row>
    <row r="404" spans="1:62" ht="3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F404" s="11"/>
      <c r="AG404" s="11"/>
      <c r="AH404" s="11"/>
      <c r="AI404" s="11"/>
      <c r="AJ404" s="11"/>
      <c r="AK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</row>
    <row r="405" spans="1:62" ht="3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F405" s="11"/>
      <c r="AG405" s="11"/>
      <c r="AH405" s="11"/>
      <c r="AI405" s="11"/>
      <c r="AJ405" s="11"/>
      <c r="AK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</row>
    <row r="406" spans="1:62" ht="3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F406" s="11"/>
      <c r="AG406" s="11"/>
      <c r="AH406" s="11"/>
      <c r="AI406" s="11"/>
      <c r="AJ406" s="11"/>
      <c r="AK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</row>
    <row r="407" spans="1:62" ht="3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F407" s="11"/>
      <c r="AG407" s="11"/>
      <c r="AH407" s="11"/>
      <c r="AI407" s="11"/>
      <c r="AJ407" s="11"/>
      <c r="AK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</row>
    <row r="408" spans="1:62" ht="3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F408" s="11"/>
      <c r="AG408" s="11"/>
      <c r="AH408" s="11"/>
      <c r="AI408" s="11"/>
      <c r="AJ408" s="11"/>
      <c r="AK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</row>
    <row r="409" spans="1:62" ht="3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F409" s="11"/>
      <c r="AG409" s="11"/>
      <c r="AH409" s="11"/>
      <c r="AI409" s="11"/>
      <c r="AJ409" s="11"/>
      <c r="AK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</row>
    <row r="410" spans="1:62" ht="3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F410" s="11"/>
      <c r="AG410" s="11"/>
      <c r="AH410" s="11"/>
      <c r="AI410" s="11"/>
      <c r="AJ410" s="11"/>
      <c r="AK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</row>
    <row r="411" spans="1:62" ht="3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F411" s="11"/>
      <c r="AG411" s="11"/>
      <c r="AH411" s="11"/>
      <c r="AI411" s="11"/>
      <c r="AJ411" s="11"/>
      <c r="AK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</row>
    <row r="412" spans="1:62" ht="3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F412" s="11"/>
      <c r="AG412" s="11"/>
      <c r="AH412" s="11"/>
      <c r="AI412" s="11"/>
      <c r="AJ412" s="11"/>
      <c r="AK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</row>
    <row r="413" spans="1:62" ht="3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F413" s="11"/>
      <c r="AG413" s="11"/>
      <c r="AH413" s="11"/>
      <c r="AI413" s="11"/>
      <c r="AJ413" s="11"/>
      <c r="AK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</row>
    <row r="414" spans="1:62" ht="3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F414" s="11"/>
      <c r="AG414" s="11"/>
      <c r="AH414" s="11"/>
      <c r="AI414" s="11"/>
      <c r="AJ414" s="11"/>
      <c r="AK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</row>
    <row r="415" spans="1:62" ht="3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F415" s="11"/>
      <c r="AG415" s="11"/>
      <c r="AH415" s="11"/>
      <c r="AI415" s="11"/>
      <c r="AJ415" s="11"/>
      <c r="AK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</row>
    <row r="416" spans="1:62" ht="3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F416" s="11"/>
      <c r="AG416" s="11"/>
      <c r="AH416" s="11"/>
      <c r="AI416" s="11"/>
      <c r="AJ416" s="11"/>
      <c r="AK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</row>
    <row r="417" spans="1:62" ht="3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F417" s="11"/>
      <c r="AG417" s="11"/>
      <c r="AH417" s="11"/>
      <c r="AI417" s="11"/>
      <c r="AJ417" s="11"/>
      <c r="AK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</row>
    <row r="418" spans="1:62" ht="3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F418" s="11"/>
      <c r="AG418" s="11"/>
      <c r="AH418" s="11"/>
      <c r="AI418" s="11"/>
      <c r="AJ418" s="11"/>
      <c r="AK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</row>
    <row r="419" spans="1:62" ht="3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F419" s="11"/>
      <c r="AG419" s="11"/>
      <c r="AH419" s="11"/>
      <c r="AI419" s="11"/>
      <c r="AJ419" s="11"/>
      <c r="AK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</row>
    <row r="420" spans="1:62" ht="3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F420" s="11"/>
      <c r="AG420" s="11"/>
      <c r="AH420" s="11"/>
      <c r="AI420" s="11"/>
      <c r="AJ420" s="11"/>
      <c r="AK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</row>
    <row r="421" spans="1:62" ht="3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F421" s="11"/>
      <c r="AG421" s="11"/>
      <c r="AH421" s="11"/>
      <c r="AI421" s="11"/>
      <c r="AJ421" s="11"/>
      <c r="AK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</row>
    <row r="422" spans="1:62" ht="3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F422" s="11"/>
      <c r="AG422" s="11"/>
      <c r="AH422" s="11"/>
      <c r="AI422" s="11"/>
      <c r="AJ422" s="11"/>
      <c r="AK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</row>
    <row r="423" spans="1:62" ht="3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F423" s="11"/>
      <c r="AG423" s="11"/>
      <c r="AH423" s="11"/>
      <c r="AI423" s="11"/>
      <c r="AJ423" s="11"/>
      <c r="AK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</row>
    <row r="424" spans="1:62" ht="3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F424" s="11"/>
      <c r="AG424" s="11"/>
      <c r="AH424" s="11"/>
      <c r="AI424" s="11"/>
      <c r="AJ424" s="11"/>
      <c r="AK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</row>
    <row r="425" spans="1:62" ht="3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F425" s="11"/>
      <c r="AG425" s="11"/>
      <c r="AH425" s="11"/>
      <c r="AI425" s="11"/>
      <c r="AJ425" s="11"/>
      <c r="AK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</row>
    <row r="426" spans="1:62" ht="3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F426" s="11"/>
      <c r="AG426" s="11"/>
      <c r="AH426" s="11"/>
      <c r="AI426" s="11"/>
      <c r="AJ426" s="11"/>
      <c r="AK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</row>
    <row r="427" spans="1:62" ht="3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F427" s="11"/>
      <c r="AG427" s="11"/>
      <c r="AH427" s="11"/>
      <c r="AI427" s="11"/>
      <c r="AJ427" s="11"/>
      <c r="AK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</row>
    <row r="428" spans="1:62" ht="3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F428" s="11"/>
      <c r="AG428" s="11"/>
      <c r="AH428" s="11"/>
      <c r="AI428" s="11"/>
      <c r="AJ428" s="11"/>
      <c r="AK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</row>
    <row r="429" spans="1:62" ht="3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F429" s="11"/>
      <c r="AG429" s="11"/>
      <c r="AH429" s="11"/>
      <c r="AI429" s="11"/>
      <c r="AJ429" s="11"/>
      <c r="AK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</row>
    <row r="430" spans="1:62" ht="3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F430" s="11"/>
      <c r="AG430" s="11"/>
      <c r="AH430" s="11"/>
      <c r="AI430" s="11"/>
      <c r="AJ430" s="11"/>
      <c r="AK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</row>
    <row r="431" spans="1:62" ht="3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F431" s="11"/>
      <c r="AG431" s="11"/>
      <c r="AH431" s="11"/>
      <c r="AI431" s="11"/>
      <c r="AJ431" s="11"/>
      <c r="AK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</row>
    <row r="432" spans="1:62" ht="3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F432" s="11"/>
      <c r="AG432" s="11"/>
      <c r="AH432" s="11"/>
      <c r="AI432" s="11"/>
      <c r="AJ432" s="11"/>
      <c r="AK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</row>
    <row r="433" spans="1:62" ht="3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F433" s="11"/>
      <c r="AG433" s="11"/>
      <c r="AH433" s="11"/>
      <c r="AI433" s="11"/>
      <c r="AJ433" s="11"/>
      <c r="AK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</row>
    <row r="434" spans="1:62" ht="3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F434" s="11"/>
      <c r="AG434" s="11"/>
      <c r="AH434" s="11"/>
      <c r="AI434" s="11"/>
      <c r="AJ434" s="11"/>
      <c r="AK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</row>
    <row r="435" spans="1:62" ht="3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F435" s="11"/>
      <c r="AG435" s="11"/>
      <c r="AH435" s="11"/>
      <c r="AI435" s="11"/>
      <c r="AJ435" s="11"/>
      <c r="AK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</row>
    <row r="436" spans="1:62" ht="3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F436" s="11"/>
      <c r="AG436" s="11"/>
      <c r="AH436" s="11"/>
      <c r="AI436" s="11"/>
      <c r="AJ436" s="11"/>
      <c r="AK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</row>
    <row r="437" spans="1:62" ht="3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F437" s="11"/>
      <c r="AG437" s="11"/>
      <c r="AH437" s="11"/>
      <c r="AI437" s="11"/>
      <c r="AJ437" s="11"/>
      <c r="AK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</row>
    <row r="438" spans="1:62" ht="3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F438" s="11"/>
      <c r="AG438" s="11"/>
      <c r="AH438" s="11"/>
      <c r="AI438" s="11"/>
      <c r="AJ438" s="11"/>
      <c r="AK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</row>
    <row r="439" spans="1:62" ht="3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F439" s="11"/>
      <c r="AG439" s="11"/>
      <c r="AH439" s="11"/>
      <c r="AI439" s="11"/>
      <c r="AJ439" s="11"/>
      <c r="AK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</row>
    <row r="440" spans="1:62" ht="3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F440" s="11"/>
      <c r="AG440" s="11"/>
      <c r="AH440" s="11"/>
      <c r="AI440" s="11"/>
      <c r="AJ440" s="11"/>
      <c r="AK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</row>
    <row r="441" spans="1:62" ht="3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F441" s="11"/>
      <c r="AG441" s="11"/>
      <c r="AH441" s="11"/>
      <c r="AI441" s="11"/>
      <c r="AJ441" s="11"/>
      <c r="AK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</row>
    <row r="442" spans="1:62" ht="3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F442" s="11"/>
      <c r="AG442" s="11"/>
      <c r="AH442" s="11"/>
      <c r="AI442" s="11"/>
      <c r="AJ442" s="11"/>
      <c r="AK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</row>
    <row r="443" spans="1:62" ht="3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F443" s="11"/>
      <c r="AG443" s="11"/>
      <c r="AH443" s="11"/>
      <c r="AI443" s="11"/>
      <c r="AJ443" s="11"/>
      <c r="AK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</row>
    <row r="444" spans="1:62" ht="3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F444" s="11"/>
      <c r="AG444" s="11"/>
      <c r="AH444" s="11"/>
      <c r="AI444" s="11"/>
      <c r="AJ444" s="11"/>
      <c r="AK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</row>
    <row r="445" spans="1:62" ht="3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F445" s="11"/>
      <c r="AG445" s="11"/>
      <c r="AH445" s="11"/>
      <c r="AI445" s="11"/>
      <c r="AJ445" s="11"/>
      <c r="AK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</row>
    <row r="446" spans="1:62" ht="3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F446" s="11"/>
      <c r="AG446" s="11"/>
      <c r="AH446" s="11"/>
      <c r="AI446" s="11"/>
      <c r="AJ446" s="11"/>
      <c r="AK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</row>
    <row r="447" spans="1:62" ht="3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F447" s="11"/>
      <c r="AG447" s="11"/>
      <c r="AH447" s="11"/>
      <c r="AI447" s="11"/>
      <c r="AJ447" s="11"/>
      <c r="AK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</row>
    <row r="448" spans="1:62" ht="3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F448" s="11"/>
      <c r="AG448" s="11"/>
      <c r="AH448" s="11"/>
      <c r="AI448" s="11"/>
      <c r="AJ448" s="11"/>
      <c r="AK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</row>
    <row r="449" spans="1:62" ht="3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F449" s="11"/>
      <c r="AG449" s="11"/>
      <c r="AH449" s="11"/>
      <c r="AI449" s="11"/>
      <c r="AJ449" s="11"/>
      <c r="AK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</row>
    <row r="450" spans="1:62" ht="3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F450" s="11"/>
      <c r="AG450" s="11"/>
      <c r="AH450" s="11"/>
      <c r="AI450" s="11"/>
      <c r="AJ450" s="11"/>
      <c r="AK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</row>
    <row r="451" spans="1:62" ht="3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F451" s="11"/>
      <c r="AG451" s="11"/>
      <c r="AH451" s="11"/>
      <c r="AI451" s="11"/>
      <c r="AJ451" s="11"/>
      <c r="AK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</row>
    <row r="452" spans="1:62" ht="3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F452" s="11"/>
      <c r="AG452" s="11"/>
      <c r="AH452" s="11"/>
      <c r="AI452" s="11"/>
      <c r="AJ452" s="11"/>
      <c r="AK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</row>
    <row r="453" spans="1:62" ht="3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F453" s="11"/>
      <c r="AG453" s="11"/>
      <c r="AH453" s="11"/>
      <c r="AI453" s="11"/>
      <c r="AJ453" s="11"/>
      <c r="AK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</row>
    <row r="454" spans="1:62" ht="3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F454" s="11"/>
      <c r="AG454" s="11"/>
      <c r="AH454" s="11"/>
      <c r="AI454" s="11"/>
      <c r="AJ454" s="11"/>
      <c r="AK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</row>
    <row r="455" spans="1:62" ht="3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F455" s="11"/>
      <c r="AG455" s="11"/>
      <c r="AH455" s="11"/>
      <c r="AI455" s="11"/>
      <c r="AJ455" s="11"/>
      <c r="AK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</row>
    <row r="456" spans="1:62" ht="3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F456" s="11"/>
      <c r="AG456" s="11"/>
      <c r="AH456" s="11"/>
      <c r="AI456" s="11"/>
      <c r="AJ456" s="11"/>
      <c r="AK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</row>
    <row r="457" spans="1:62" ht="3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F457" s="11"/>
      <c r="AG457" s="11"/>
      <c r="AH457" s="11"/>
      <c r="AI457" s="11"/>
      <c r="AJ457" s="11"/>
      <c r="AK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</row>
    <row r="458" spans="1:62" ht="3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F458" s="11"/>
      <c r="AG458" s="11"/>
      <c r="AH458" s="11"/>
      <c r="AI458" s="11"/>
      <c r="AJ458" s="11"/>
      <c r="AK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</row>
    <row r="459" spans="1:62" ht="3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F459" s="11"/>
      <c r="AG459" s="11"/>
      <c r="AH459" s="11"/>
      <c r="AI459" s="11"/>
      <c r="AJ459" s="11"/>
      <c r="AK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</row>
    <row r="460" spans="1:62" ht="3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F460" s="11"/>
      <c r="AG460" s="11"/>
      <c r="AH460" s="11"/>
      <c r="AI460" s="11"/>
      <c r="AJ460" s="11"/>
      <c r="AK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</row>
    <row r="461" spans="1:62" ht="3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F461" s="11"/>
      <c r="AG461" s="11"/>
      <c r="AH461" s="11"/>
      <c r="AI461" s="11"/>
      <c r="AJ461" s="11"/>
      <c r="AK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</row>
    <row r="462" spans="1:62" ht="3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F462" s="11"/>
      <c r="AG462" s="11"/>
      <c r="AH462" s="11"/>
      <c r="AI462" s="11"/>
      <c r="AJ462" s="11"/>
      <c r="AK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</row>
    <row r="463" spans="1:62" ht="3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F463" s="11"/>
      <c r="AG463" s="11"/>
      <c r="AH463" s="11"/>
      <c r="AI463" s="11"/>
      <c r="AJ463" s="11"/>
      <c r="AK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</row>
    <row r="464" spans="1:62" ht="3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F464" s="11"/>
      <c r="AG464" s="11"/>
      <c r="AH464" s="11"/>
      <c r="AI464" s="11"/>
      <c r="AJ464" s="11"/>
      <c r="AK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</row>
    <row r="465" spans="1:62" ht="3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F465" s="11"/>
      <c r="AG465" s="11"/>
      <c r="AH465" s="11"/>
      <c r="AI465" s="11"/>
      <c r="AJ465" s="11"/>
      <c r="AK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</row>
    <row r="466" spans="1:62" ht="3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F466" s="11"/>
      <c r="AG466" s="11"/>
      <c r="AH466" s="11"/>
      <c r="AI466" s="11"/>
      <c r="AJ466" s="11"/>
      <c r="AK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</row>
    <row r="467" spans="1:62" ht="3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F467" s="11"/>
      <c r="AG467" s="11"/>
      <c r="AH467" s="11"/>
      <c r="AI467" s="11"/>
      <c r="AJ467" s="11"/>
      <c r="AK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</row>
    <row r="468" spans="1:62" ht="3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F468" s="11"/>
      <c r="AG468" s="11"/>
      <c r="AH468" s="11"/>
      <c r="AI468" s="11"/>
      <c r="AJ468" s="11"/>
      <c r="AK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</row>
    <row r="469" spans="1:62" ht="3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F469" s="11"/>
      <c r="AG469" s="11"/>
      <c r="AH469" s="11"/>
      <c r="AI469" s="11"/>
      <c r="AJ469" s="11"/>
      <c r="AK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</row>
    <row r="470" spans="1:62" ht="3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F470" s="11"/>
      <c r="AG470" s="11"/>
      <c r="AH470" s="11"/>
      <c r="AI470" s="11"/>
      <c r="AJ470" s="11"/>
      <c r="AK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</row>
    <row r="471" spans="1:62" ht="3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F471" s="11"/>
      <c r="AG471" s="11"/>
      <c r="AH471" s="11"/>
      <c r="AI471" s="11"/>
      <c r="AJ471" s="11"/>
      <c r="AK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</row>
    <row r="472" spans="1:62" ht="3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F472" s="11"/>
      <c r="AG472" s="11"/>
      <c r="AH472" s="11"/>
      <c r="AI472" s="11"/>
      <c r="AJ472" s="11"/>
      <c r="AK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</row>
    <row r="473" spans="1:62" ht="3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F473" s="11"/>
      <c r="AG473" s="11"/>
      <c r="AH473" s="11"/>
      <c r="AI473" s="11"/>
      <c r="AJ473" s="11"/>
      <c r="AK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</row>
    <row r="474" spans="1:62" ht="3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F474" s="11"/>
      <c r="AG474" s="11"/>
      <c r="AH474" s="11"/>
      <c r="AI474" s="11"/>
      <c r="AJ474" s="11"/>
      <c r="AK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</row>
    <row r="475" spans="1:62" ht="3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F475" s="11"/>
      <c r="AG475" s="11"/>
      <c r="AH475" s="11"/>
      <c r="AI475" s="11"/>
      <c r="AJ475" s="11"/>
      <c r="AK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</row>
    <row r="476" spans="1:62" ht="3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F476" s="11"/>
      <c r="AG476" s="11"/>
      <c r="AH476" s="11"/>
      <c r="AI476" s="11"/>
      <c r="AJ476" s="11"/>
      <c r="AK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</row>
    <row r="477" spans="1:62" ht="3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F477" s="11"/>
      <c r="AG477" s="11"/>
      <c r="AH477" s="11"/>
      <c r="AI477" s="11"/>
      <c r="AJ477" s="11"/>
      <c r="AK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</row>
    <row r="478" spans="1:62" ht="3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F478" s="11"/>
      <c r="AG478" s="11"/>
      <c r="AH478" s="11"/>
      <c r="AI478" s="11"/>
      <c r="AJ478" s="11"/>
      <c r="AK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</row>
    <row r="479" spans="1:62" ht="3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F479" s="11"/>
      <c r="AG479" s="11"/>
      <c r="AH479" s="11"/>
      <c r="AI479" s="11"/>
      <c r="AJ479" s="11"/>
      <c r="AK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</row>
    <row r="480" spans="1:62" ht="3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F480" s="11"/>
      <c r="AG480" s="11"/>
      <c r="AH480" s="11"/>
      <c r="AI480" s="11"/>
      <c r="AJ480" s="11"/>
      <c r="AK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</row>
    <row r="481" spans="1:62" ht="3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F481" s="11"/>
      <c r="AG481" s="11"/>
      <c r="AH481" s="11"/>
      <c r="AI481" s="11"/>
      <c r="AJ481" s="11"/>
      <c r="AK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</row>
    <row r="482" spans="1:62" ht="3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F482" s="11"/>
      <c r="AG482" s="11"/>
      <c r="AH482" s="11"/>
      <c r="AI482" s="11"/>
      <c r="AJ482" s="11"/>
      <c r="AK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</row>
    <row r="483" spans="1:62" ht="3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F483" s="11"/>
      <c r="AG483" s="11"/>
      <c r="AH483" s="11"/>
      <c r="AI483" s="11"/>
      <c r="AJ483" s="11"/>
      <c r="AK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</row>
    <row r="484" spans="1:62" ht="3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F484" s="11"/>
      <c r="AG484" s="11"/>
      <c r="AH484" s="11"/>
      <c r="AI484" s="11"/>
      <c r="AJ484" s="11"/>
      <c r="AK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</row>
    <row r="485" spans="1:62" ht="3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F485" s="11"/>
      <c r="AG485" s="11"/>
      <c r="AH485" s="11"/>
      <c r="AI485" s="11"/>
      <c r="AJ485" s="11"/>
      <c r="AK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</row>
    <row r="486" spans="1:62" ht="3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F486" s="11"/>
      <c r="AG486" s="11"/>
      <c r="AH486" s="11"/>
      <c r="AI486" s="11"/>
      <c r="AJ486" s="11"/>
      <c r="AK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</row>
    <row r="487" spans="1:62" ht="3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F487" s="11"/>
      <c r="AG487" s="11"/>
      <c r="AH487" s="11"/>
      <c r="AI487" s="11"/>
      <c r="AJ487" s="11"/>
      <c r="AK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</row>
    <row r="488" spans="1:62" ht="3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F488" s="11"/>
      <c r="AG488" s="11"/>
      <c r="AH488" s="11"/>
      <c r="AI488" s="11"/>
      <c r="AJ488" s="11"/>
      <c r="AK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</row>
    <row r="489" spans="1:62" ht="3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F489" s="11"/>
      <c r="AG489" s="11"/>
      <c r="AH489" s="11"/>
      <c r="AI489" s="11"/>
      <c r="AJ489" s="11"/>
      <c r="AK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</row>
    <row r="490" spans="1:62" ht="3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F490" s="11"/>
      <c r="AG490" s="11"/>
      <c r="AH490" s="11"/>
      <c r="AI490" s="11"/>
      <c r="AJ490" s="11"/>
      <c r="AK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</row>
    <row r="491" spans="1:62" ht="3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F491" s="11"/>
      <c r="AG491" s="11"/>
      <c r="AH491" s="11"/>
      <c r="AI491" s="11"/>
      <c r="AJ491" s="11"/>
      <c r="AK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</row>
    <row r="492" spans="1:62" ht="3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F492" s="11"/>
      <c r="AG492" s="11"/>
      <c r="AH492" s="11"/>
      <c r="AI492" s="11"/>
      <c r="AJ492" s="11"/>
      <c r="AK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</row>
    <row r="493" spans="1:62" ht="3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F493" s="11"/>
      <c r="AG493" s="11"/>
      <c r="AH493" s="11"/>
      <c r="AI493" s="11"/>
      <c r="AJ493" s="11"/>
      <c r="AK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</row>
    <row r="494" spans="1:62" ht="3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F494" s="11"/>
      <c r="AG494" s="11"/>
      <c r="AH494" s="11"/>
      <c r="AI494" s="11"/>
      <c r="AJ494" s="11"/>
      <c r="AK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</row>
    <row r="495" spans="1:62" ht="3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F495" s="11"/>
      <c r="AG495" s="11"/>
      <c r="AH495" s="11"/>
      <c r="AI495" s="11"/>
      <c r="AJ495" s="11"/>
      <c r="AK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</row>
    <row r="496" spans="1:62" ht="3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F496" s="11"/>
      <c r="AG496" s="11"/>
      <c r="AH496" s="11"/>
      <c r="AI496" s="11"/>
      <c r="AJ496" s="11"/>
      <c r="AK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</row>
    <row r="497" spans="1:62" ht="3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F497" s="11"/>
      <c r="AG497" s="11"/>
      <c r="AH497" s="11"/>
      <c r="AI497" s="11"/>
      <c r="AJ497" s="11"/>
      <c r="AK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</row>
    <row r="498" spans="1:62" ht="3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F498" s="11"/>
      <c r="AG498" s="11"/>
      <c r="AH498" s="11"/>
      <c r="AI498" s="11"/>
      <c r="AJ498" s="11"/>
      <c r="AK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</row>
    <row r="499" spans="1:62" ht="3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F499" s="11"/>
      <c r="AG499" s="11"/>
      <c r="AH499" s="11"/>
      <c r="AI499" s="11"/>
      <c r="AJ499" s="11"/>
      <c r="AK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</row>
    <row r="500" spans="1:62" ht="3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F500" s="11"/>
      <c r="AG500" s="11"/>
      <c r="AH500" s="11"/>
      <c r="AI500" s="11"/>
      <c r="AJ500" s="11"/>
      <c r="AK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</row>
    <row r="501" spans="1:62" ht="3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F501" s="11"/>
      <c r="AG501" s="11"/>
      <c r="AH501" s="11"/>
      <c r="AI501" s="11"/>
      <c r="AJ501" s="11"/>
      <c r="AK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</row>
    <row r="502" spans="1:62" ht="3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F502" s="11"/>
      <c r="AG502" s="11"/>
      <c r="AH502" s="11"/>
      <c r="AI502" s="11"/>
      <c r="AJ502" s="11"/>
      <c r="AK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</row>
    <row r="503" spans="1:62" ht="3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F503" s="11"/>
      <c r="AG503" s="11"/>
      <c r="AH503" s="11"/>
      <c r="AI503" s="11"/>
      <c r="AJ503" s="11"/>
      <c r="AK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</row>
    <row r="504" spans="1:62" ht="3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F504" s="11"/>
      <c r="AG504" s="11"/>
      <c r="AH504" s="11"/>
      <c r="AI504" s="11"/>
      <c r="AJ504" s="11"/>
      <c r="AK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</row>
    <row r="505" spans="1:62" ht="3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F505" s="11"/>
      <c r="AG505" s="11"/>
      <c r="AH505" s="11"/>
      <c r="AI505" s="11"/>
      <c r="AJ505" s="11"/>
      <c r="AK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</row>
    <row r="506" spans="1:62" ht="3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F506" s="11"/>
      <c r="AG506" s="11"/>
      <c r="AH506" s="11"/>
      <c r="AI506" s="11"/>
      <c r="AJ506" s="11"/>
      <c r="AK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</row>
    <row r="507" spans="1:62" ht="3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F507" s="11"/>
      <c r="AG507" s="11"/>
      <c r="AH507" s="11"/>
      <c r="AI507" s="11"/>
      <c r="AJ507" s="11"/>
      <c r="AK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</row>
    <row r="508" spans="1:62" ht="3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F508" s="11"/>
      <c r="AG508" s="11"/>
      <c r="AH508" s="11"/>
      <c r="AI508" s="11"/>
      <c r="AJ508" s="11"/>
      <c r="AK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</row>
    <row r="509" spans="1:62" ht="3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F509" s="11"/>
      <c r="AG509" s="11"/>
      <c r="AH509" s="11"/>
      <c r="AI509" s="11"/>
      <c r="AJ509" s="11"/>
      <c r="AK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</row>
    <row r="510" spans="1:62" ht="3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F510" s="11"/>
      <c r="AG510" s="11"/>
      <c r="AH510" s="11"/>
      <c r="AI510" s="11"/>
      <c r="AJ510" s="11"/>
      <c r="AK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</row>
    <row r="511" spans="1:62" ht="3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F511" s="11"/>
      <c r="AG511" s="11"/>
      <c r="AH511" s="11"/>
      <c r="AI511" s="11"/>
      <c r="AJ511" s="11"/>
      <c r="AK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</row>
    <row r="512" spans="1:62" ht="3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F512" s="11"/>
      <c r="AG512" s="11"/>
      <c r="AH512" s="11"/>
      <c r="AI512" s="11"/>
      <c r="AJ512" s="11"/>
      <c r="AK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</row>
    <row r="513" spans="1:62" ht="3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F513" s="11"/>
      <c r="AG513" s="11"/>
      <c r="AH513" s="11"/>
      <c r="AI513" s="11"/>
      <c r="AJ513" s="11"/>
      <c r="AK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</row>
    <row r="514" spans="1:62" ht="3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F514" s="11"/>
      <c r="AG514" s="11"/>
      <c r="AH514" s="11"/>
      <c r="AI514" s="11"/>
      <c r="AJ514" s="11"/>
      <c r="AK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</row>
    <row r="515" spans="1:62" ht="3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F515" s="11"/>
      <c r="AG515" s="11"/>
      <c r="AH515" s="11"/>
      <c r="AI515" s="11"/>
      <c r="AJ515" s="11"/>
      <c r="AK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</row>
    <row r="516" spans="1:62" ht="3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F516" s="11"/>
      <c r="AG516" s="11"/>
      <c r="AH516" s="11"/>
      <c r="AI516" s="11"/>
      <c r="AJ516" s="11"/>
      <c r="AK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</row>
    <row r="517" spans="1:62" ht="3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F517" s="11"/>
      <c r="AG517" s="11"/>
      <c r="AH517" s="11"/>
      <c r="AI517" s="11"/>
      <c r="AJ517" s="11"/>
      <c r="AK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</row>
    <row r="518" spans="1:62" ht="3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F518" s="11"/>
      <c r="AG518" s="11"/>
      <c r="AH518" s="11"/>
      <c r="AI518" s="11"/>
      <c r="AJ518" s="11"/>
      <c r="AK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</row>
    <row r="519" spans="1:62" ht="3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F519" s="11"/>
      <c r="AG519" s="11"/>
      <c r="AH519" s="11"/>
      <c r="AI519" s="11"/>
      <c r="AJ519" s="11"/>
      <c r="AK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</row>
    <row r="520" spans="1:62" ht="3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F520" s="11"/>
      <c r="AG520" s="11"/>
      <c r="AH520" s="11"/>
      <c r="AI520" s="11"/>
      <c r="AJ520" s="11"/>
      <c r="AK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</row>
    <row r="521" spans="1:62" ht="3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F521" s="11"/>
      <c r="AG521" s="11"/>
      <c r="AH521" s="11"/>
      <c r="AI521" s="11"/>
      <c r="AJ521" s="11"/>
      <c r="AK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</row>
    <row r="522" spans="1:62" ht="3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F522" s="11"/>
      <c r="AG522" s="11"/>
      <c r="AH522" s="11"/>
      <c r="AI522" s="11"/>
      <c r="AJ522" s="11"/>
      <c r="AK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</row>
    <row r="523" spans="1:62" ht="3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F523" s="11"/>
      <c r="AG523" s="11"/>
      <c r="AH523" s="11"/>
      <c r="AI523" s="11"/>
      <c r="AJ523" s="11"/>
      <c r="AK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</row>
    <row r="524" spans="1:62" ht="3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F524" s="11"/>
      <c r="AG524" s="11"/>
      <c r="AH524" s="11"/>
      <c r="AI524" s="11"/>
      <c r="AJ524" s="11"/>
      <c r="AK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</row>
    <row r="525" spans="1:62" ht="3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F525" s="11"/>
      <c r="AG525" s="11"/>
      <c r="AH525" s="11"/>
      <c r="AI525" s="11"/>
      <c r="AJ525" s="11"/>
      <c r="AK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</row>
    <row r="526" spans="1:62" ht="3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F526" s="11"/>
      <c r="AG526" s="11"/>
      <c r="AH526" s="11"/>
      <c r="AI526" s="11"/>
      <c r="AJ526" s="11"/>
      <c r="AK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</row>
    <row r="527" spans="1:62" ht="3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F527" s="11"/>
      <c r="AG527" s="11"/>
      <c r="AH527" s="11"/>
      <c r="AI527" s="11"/>
      <c r="AJ527" s="11"/>
      <c r="AK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</row>
    <row r="528" spans="1:62" ht="3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F528" s="11"/>
      <c r="AG528" s="11"/>
      <c r="AH528" s="11"/>
      <c r="AI528" s="11"/>
      <c r="AJ528" s="11"/>
      <c r="AK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</row>
    <row r="529" spans="1:62" ht="3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F529" s="11"/>
      <c r="AG529" s="11"/>
      <c r="AH529" s="11"/>
      <c r="AI529" s="11"/>
      <c r="AJ529" s="11"/>
      <c r="AK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</row>
    <row r="530" spans="1:62" ht="3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F530" s="11"/>
      <c r="AG530" s="11"/>
      <c r="AH530" s="11"/>
      <c r="AI530" s="11"/>
      <c r="AJ530" s="11"/>
      <c r="AK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</row>
    <row r="531" spans="1:62" ht="3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F531" s="11"/>
      <c r="AG531" s="11"/>
      <c r="AH531" s="11"/>
      <c r="AI531" s="11"/>
      <c r="AJ531" s="11"/>
      <c r="AK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</row>
    <row r="532" spans="1:62" ht="3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F532" s="11"/>
      <c r="AG532" s="11"/>
      <c r="AH532" s="11"/>
      <c r="AI532" s="11"/>
      <c r="AJ532" s="11"/>
      <c r="AK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</row>
    <row r="533" spans="1:62" ht="3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F533" s="11"/>
      <c r="AG533" s="11"/>
      <c r="AH533" s="11"/>
      <c r="AI533" s="11"/>
      <c r="AJ533" s="11"/>
      <c r="AK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</row>
    <row r="534" spans="1:62" ht="3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F534" s="11"/>
      <c r="AG534" s="11"/>
      <c r="AH534" s="11"/>
      <c r="AI534" s="11"/>
      <c r="AJ534" s="11"/>
      <c r="AK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</row>
    <row r="535" spans="1:62" ht="3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F535" s="11"/>
      <c r="AG535" s="11"/>
      <c r="AH535" s="11"/>
      <c r="AI535" s="11"/>
      <c r="AJ535" s="11"/>
      <c r="AK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</row>
    <row r="536" spans="1:62" ht="3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F536" s="11"/>
      <c r="AG536" s="11"/>
      <c r="AH536" s="11"/>
      <c r="AI536" s="11"/>
      <c r="AJ536" s="11"/>
      <c r="AK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</row>
    <row r="537" spans="1:62" ht="3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F537" s="11"/>
      <c r="AG537" s="11"/>
      <c r="AH537" s="11"/>
      <c r="AI537" s="11"/>
      <c r="AJ537" s="11"/>
      <c r="AK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</row>
    <row r="538" spans="1:62" ht="3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F538" s="11"/>
      <c r="AG538" s="11"/>
      <c r="AH538" s="11"/>
      <c r="AI538" s="11"/>
      <c r="AJ538" s="11"/>
      <c r="AK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</row>
    <row r="539" spans="1:62" ht="3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F539" s="11"/>
      <c r="AG539" s="11"/>
      <c r="AH539" s="11"/>
      <c r="AI539" s="11"/>
      <c r="AJ539" s="11"/>
      <c r="AK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</row>
    <row r="540" spans="1:62" ht="3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F540" s="11"/>
      <c r="AG540" s="11"/>
      <c r="AH540" s="11"/>
      <c r="AI540" s="11"/>
      <c r="AJ540" s="11"/>
      <c r="AK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</row>
    <row r="541" spans="1:62" ht="3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F541" s="11"/>
      <c r="AG541" s="11"/>
      <c r="AH541" s="11"/>
      <c r="AI541" s="11"/>
      <c r="AJ541" s="11"/>
      <c r="AK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</row>
    <row r="542" spans="1:62" ht="3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F542" s="11"/>
      <c r="AG542" s="11"/>
      <c r="AH542" s="11"/>
      <c r="AI542" s="11"/>
      <c r="AJ542" s="11"/>
      <c r="AK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</row>
    <row r="543" spans="1:62" ht="3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F543" s="11"/>
      <c r="AG543" s="11"/>
      <c r="AH543" s="11"/>
      <c r="AI543" s="11"/>
      <c r="AJ543" s="11"/>
      <c r="AK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</row>
    <row r="544" spans="1:62" ht="3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F544" s="11"/>
      <c r="AG544" s="11"/>
      <c r="AH544" s="11"/>
      <c r="AI544" s="11"/>
      <c r="AJ544" s="11"/>
      <c r="AK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</row>
    <row r="545" spans="1:62" ht="3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F545" s="11"/>
      <c r="AG545" s="11"/>
      <c r="AH545" s="11"/>
      <c r="AI545" s="11"/>
      <c r="AJ545" s="11"/>
      <c r="AK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</row>
    <row r="546" spans="1:62" ht="3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F546" s="11"/>
      <c r="AG546" s="11"/>
      <c r="AH546" s="11"/>
      <c r="AI546" s="11"/>
      <c r="AJ546" s="11"/>
      <c r="AK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</row>
    <row r="547" spans="1:62" ht="3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F547" s="11"/>
      <c r="AG547" s="11"/>
      <c r="AH547" s="11"/>
      <c r="AI547" s="11"/>
      <c r="AJ547" s="11"/>
      <c r="AK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</row>
    <row r="548" spans="1:62" ht="3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F548" s="11"/>
      <c r="AG548" s="11"/>
      <c r="AH548" s="11"/>
      <c r="AI548" s="11"/>
      <c r="AJ548" s="11"/>
      <c r="AK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</row>
    <row r="549" spans="1:62" ht="3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F549" s="11"/>
      <c r="AG549" s="11"/>
      <c r="AH549" s="11"/>
      <c r="AI549" s="11"/>
      <c r="AJ549" s="11"/>
      <c r="AK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</row>
    <row r="550" spans="1:62" ht="3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F550" s="11"/>
      <c r="AG550" s="11"/>
      <c r="AH550" s="11"/>
      <c r="AI550" s="11"/>
      <c r="AJ550" s="11"/>
      <c r="AK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</row>
    <row r="551" spans="1:62" ht="3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F551" s="11"/>
      <c r="AG551" s="11"/>
      <c r="AH551" s="11"/>
      <c r="AI551" s="11"/>
      <c r="AJ551" s="11"/>
      <c r="AK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</row>
    <row r="552" spans="1:62" ht="3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F552" s="11"/>
      <c r="AG552" s="11"/>
      <c r="AH552" s="11"/>
      <c r="AI552" s="11"/>
      <c r="AJ552" s="11"/>
      <c r="AK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</row>
    <row r="553" spans="1:62" ht="3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F553" s="11"/>
      <c r="AG553" s="11"/>
      <c r="AH553" s="11"/>
      <c r="AI553" s="11"/>
      <c r="AJ553" s="11"/>
      <c r="AK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</row>
    <row r="554" spans="1:62" ht="3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F554" s="11"/>
      <c r="AG554" s="11"/>
      <c r="AH554" s="11"/>
      <c r="AI554" s="11"/>
      <c r="AJ554" s="11"/>
      <c r="AK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</row>
    <row r="555" spans="1:62" ht="3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F555" s="11"/>
      <c r="AG555" s="11"/>
      <c r="AH555" s="11"/>
      <c r="AI555" s="11"/>
      <c r="AJ555" s="11"/>
      <c r="AK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</row>
    <row r="556" spans="1:62" ht="3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F556" s="11"/>
      <c r="AG556" s="11"/>
      <c r="AH556" s="11"/>
      <c r="AI556" s="11"/>
      <c r="AJ556" s="11"/>
      <c r="AK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</row>
    <row r="557" spans="1:62" ht="3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F557" s="11"/>
      <c r="AG557" s="11"/>
      <c r="AH557" s="11"/>
      <c r="AI557" s="11"/>
      <c r="AJ557" s="11"/>
      <c r="AK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</row>
    <row r="558" spans="1:62" ht="3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F558" s="11"/>
      <c r="AG558" s="11"/>
      <c r="AH558" s="11"/>
      <c r="AI558" s="11"/>
      <c r="AJ558" s="11"/>
      <c r="AK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</row>
    <row r="559" spans="1:62" ht="3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F559" s="11"/>
      <c r="AG559" s="11"/>
      <c r="AH559" s="11"/>
      <c r="AI559" s="11"/>
      <c r="AJ559" s="11"/>
      <c r="AK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</row>
    <row r="560" spans="1:62" ht="3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F560" s="11"/>
      <c r="AG560" s="11"/>
      <c r="AH560" s="11"/>
      <c r="AI560" s="11"/>
      <c r="AJ560" s="11"/>
      <c r="AK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</row>
    <row r="561" spans="1:62" ht="3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F561" s="11"/>
      <c r="AG561" s="11"/>
      <c r="AH561" s="11"/>
      <c r="AI561" s="11"/>
      <c r="AJ561" s="11"/>
      <c r="AK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</row>
    <row r="562" spans="1:62" ht="3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F562" s="11"/>
      <c r="AG562" s="11"/>
      <c r="AH562" s="11"/>
      <c r="AI562" s="11"/>
      <c r="AJ562" s="11"/>
      <c r="AK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</row>
    <row r="563" spans="1:62" ht="3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F563" s="11"/>
      <c r="AG563" s="11"/>
      <c r="AH563" s="11"/>
      <c r="AI563" s="11"/>
      <c r="AJ563" s="11"/>
      <c r="AK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</row>
    <row r="564" spans="1:62" ht="3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F564" s="11"/>
      <c r="AG564" s="11"/>
      <c r="AH564" s="11"/>
      <c r="AI564" s="11"/>
      <c r="AJ564" s="11"/>
      <c r="AK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</row>
    <row r="565" spans="1:62" ht="3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F565" s="11"/>
      <c r="AG565" s="11"/>
      <c r="AH565" s="11"/>
      <c r="AI565" s="11"/>
      <c r="AJ565" s="11"/>
      <c r="AK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</row>
    <row r="566" spans="1:62" ht="3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F566" s="11"/>
      <c r="AG566" s="11"/>
      <c r="AH566" s="11"/>
      <c r="AI566" s="11"/>
      <c r="AJ566" s="11"/>
      <c r="AK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</row>
    <row r="567" spans="1:62" ht="3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F567" s="11"/>
      <c r="AG567" s="11"/>
      <c r="AH567" s="11"/>
      <c r="AI567" s="11"/>
      <c r="AJ567" s="11"/>
      <c r="AK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</row>
    <row r="568" spans="1:62" ht="3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F568" s="11"/>
      <c r="AG568" s="11"/>
      <c r="AH568" s="11"/>
      <c r="AI568" s="11"/>
      <c r="AJ568" s="11"/>
      <c r="AK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</row>
    <row r="569" spans="1:62" ht="3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F569" s="11"/>
      <c r="AG569" s="11"/>
      <c r="AH569" s="11"/>
      <c r="AI569" s="11"/>
      <c r="AJ569" s="11"/>
      <c r="AK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</row>
    <row r="570" spans="1:62" ht="3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F570" s="11"/>
      <c r="AG570" s="11"/>
      <c r="AH570" s="11"/>
      <c r="AI570" s="11"/>
      <c r="AJ570" s="11"/>
      <c r="AK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</row>
    <row r="571" spans="1:62" ht="3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F571" s="11"/>
      <c r="AG571" s="11"/>
      <c r="AH571" s="11"/>
      <c r="AI571" s="11"/>
      <c r="AJ571" s="11"/>
      <c r="AK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</row>
    <row r="572" spans="1:62" ht="3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F572" s="11"/>
      <c r="AG572" s="11"/>
      <c r="AH572" s="11"/>
      <c r="AI572" s="11"/>
      <c r="AJ572" s="11"/>
      <c r="AK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</row>
    <row r="573" spans="1:62" ht="3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F573" s="11"/>
      <c r="AG573" s="11"/>
      <c r="AH573" s="11"/>
      <c r="AI573" s="11"/>
      <c r="AJ573" s="11"/>
      <c r="AK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</row>
    <row r="574" spans="1:62" ht="3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F574" s="11"/>
      <c r="AG574" s="11"/>
      <c r="AH574" s="11"/>
      <c r="AI574" s="11"/>
      <c r="AJ574" s="11"/>
      <c r="AK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</row>
    <row r="575" spans="1:62" ht="3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F575" s="11"/>
      <c r="AG575" s="11"/>
      <c r="AH575" s="11"/>
      <c r="AI575" s="11"/>
      <c r="AJ575" s="11"/>
      <c r="AK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</row>
    <row r="576" spans="1:62" ht="3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F576" s="11"/>
      <c r="AG576" s="11"/>
      <c r="AH576" s="11"/>
      <c r="AI576" s="11"/>
      <c r="AJ576" s="11"/>
      <c r="AK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</row>
    <row r="577" spans="1:62" ht="3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F577" s="11"/>
      <c r="AG577" s="11"/>
      <c r="AH577" s="11"/>
      <c r="AI577" s="11"/>
      <c r="AJ577" s="11"/>
      <c r="AK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</row>
    <row r="578" spans="1:62" ht="3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F578" s="11"/>
      <c r="AG578" s="11"/>
      <c r="AH578" s="11"/>
      <c r="AI578" s="11"/>
      <c r="AJ578" s="11"/>
      <c r="AK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</row>
    <row r="579" spans="1:62" ht="3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F579" s="11"/>
      <c r="AG579" s="11"/>
      <c r="AH579" s="11"/>
      <c r="AI579" s="11"/>
      <c r="AJ579" s="11"/>
      <c r="AK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</row>
    <row r="580" spans="1:62" ht="3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F580" s="11"/>
      <c r="AG580" s="11"/>
      <c r="AH580" s="11"/>
      <c r="AI580" s="11"/>
      <c r="AJ580" s="11"/>
      <c r="AK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</row>
    <row r="581" spans="1:62" ht="3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F581" s="11"/>
      <c r="AG581" s="11"/>
      <c r="AH581" s="11"/>
      <c r="AI581" s="11"/>
      <c r="AJ581" s="11"/>
      <c r="AK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</row>
    <row r="582" spans="1:62" ht="3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F582" s="11"/>
      <c r="AG582" s="11"/>
      <c r="AH582" s="11"/>
      <c r="AI582" s="11"/>
      <c r="AJ582" s="11"/>
      <c r="AK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</row>
    <row r="583" spans="1:62" ht="3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F583" s="11"/>
      <c r="AG583" s="11"/>
      <c r="AH583" s="11"/>
      <c r="AI583" s="11"/>
      <c r="AJ583" s="11"/>
      <c r="AK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</row>
    <row r="584" spans="1:62" ht="3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F584" s="11"/>
      <c r="AG584" s="11"/>
      <c r="AH584" s="11"/>
      <c r="AI584" s="11"/>
      <c r="AJ584" s="11"/>
      <c r="AK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</row>
    <row r="585" spans="1:62" ht="3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F585" s="11"/>
      <c r="AG585" s="11"/>
      <c r="AH585" s="11"/>
      <c r="AI585" s="11"/>
      <c r="AJ585" s="11"/>
      <c r="AK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</row>
    <row r="586" spans="1:62" ht="3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F586" s="11"/>
      <c r="AG586" s="11"/>
      <c r="AH586" s="11"/>
      <c r="AI586" s="11"/>
      <c r="AJ586" s="11"/>
      <c r="AK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</row>
    <row r="587" spans="1:62" ht="3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F587" s="11"/>
      <c r="AG587" s="11"/>
      <c r="AH587" s="11"/>
      <c r="AI587" s="11"/>
      <c r="AJ587" s="11"/>
      <c r="AK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</row>
    <row r="588" spans="1:62" ht="3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F588" s="11"/>
      <c r="AG588" s="11"/>
      <c r="AH588" s="11"/>
      <c r="AI588" s="11"/>
      <c r="AJ588" s="11"/>
      <c r="AK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</row>
    <row r="589" spans="1:62" ht="3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F589" s="11"/>
      <c r="AG589" s="11"/>
      <c r="AH589" s="11"/>
      <c r="AI589" s="11"/>
      <c r="AJ589" s="11"/>
      <c r="AK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</row>
    <row r="590" spans="1:62" ht="3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F590" s="11"/>
      <c r="AG590" s="11"/>
      <c r="AH590" s="11"/>
      <c r="AI590" s="11"/>
      <c r="AJ590" s="11"/>
      <c r="AK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</row>
    <row r="591" spans="1:62" ht="3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F591" s="11"/>
      <c r="AG591" s="11"/>
      <c r="AH591" s="11"/>
      <c r="AI591" s="11"/>
      <c r="AJ591" s="11"/>
      <c r="AK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</row>
    <row r="592" spans="1:62" ht="3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F592" s="11"/>
      <c r="AG592" s="11"/>
      <c r="AH592" s="11"/>
      <c r="AI592" s="11"/>
      <c r="AJ592" s="11"/>
      <c r="AK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</row>
    <row r="593" spans="1:62" ht="3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F593" s="11"/>
      <c r="AG593" s="11"/>
      <c r="AH593" s="11"/>
      <c r="AI593" s="11"/>
      <c r="AJ593" s="11"/>
      <c r="AK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</row>
    <row r="594" spans="1:62" ht="3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F594" s="11"/>
      <c r="AG594" s="11"/>
      <c r="AH594" s="11"/>
      <c r="AI594" s="11"/>
      <c r="AJ594" s="11"/>
      <c r="AK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</row>
    <row r="595" spans="1:62" ht="3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F595" s="11"/>
      <c r="AG595" s="11"/>
      <c r="AH595" s="11"/>
      <c r="AI595" s="11"/>
      <c r="AJ595" s="11"/>
      <c r="AK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</row>
    <row r="596" spans="1:62" ht="3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F596" s="11"/>
      <c r="AG596" s="11"/>
      <c r="AH596" s="11"/>
      <c r="AI596" s="11"/>
      <c r="AJ596" s="11"/>
      <c r="AK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</row>
    <row r="597" spans="1:62" ht="3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F597" s="11"/>
      <c r="AG597" s="11"/>
      <c r="AH597" s="11"/>
      <c r="AI597" s="11"/>
      <c r="AJ597" s="11"/>
      <c r="AK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</row>
    <row r="598" spans="1:62" ht="3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F598" s="11"/>
      <c r="AG598" s="11"/>
      <c r="AH598" s="11"/>
      <c r="AI598" s="11"/>
      <c r="AJ598" s="11"/>
      <c r="AK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</row>
    <row r="599" spans="1:62" ht="3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F599" s="11"/>
      <c r="AG599" s="11"/>
      <c r="AH599" s="11"/>
      <c r="AI599" s="11"/>
      <c r="AJ599" s="11"/>
      <c r="AK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</row>
    <row r="600" spans="1:62" ht="3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F600" s="11"/>
      <c r="AG600" s="11"/>
      <c r="AH600" s="11"/>
      <c r="AI600" s="11"/>
      <c r="AJ600" s="11"/>
      <c r="AK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</row>
    <row r="601" spans="1:62" ht="3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F601" s="11"/>
      <c r="AG601" s="11"/>
      <c r="AH601" s="11"/>
      <c r="AI601" s="11"/>
      <c r="AJ601" s="11"/>
      <c r="AK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</row>
    <row r="602" spans="1:62" ht="3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F602" s="11"/>
      <c r="AG602" s="11"/>
      <c r="AH602" s="11"/>
      <c r="AI602" s="11"/>
      <c r="AJ602" s="11"/>
      <c r="AK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</row>
    <row r="603" spans="1:62" ht="3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F603" s="11"/>
      <c r="AG603" s="11"/>
      <c r="AH603" s="11"/>
      <c r="AI603" s="11"/>
      <c r="AJ603" s="11"/>
      <c r="AK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</row>
    <row r="604" spans="1:62" ht="3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F604" s="11"/>
      <c r="AG604" s="11"/>
      <c r="AH604" s="11"/>
      <c r="AI604" s="11"/>
      <c r="AJ604" s="11"/>
      <c r="AK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</row>
    <row r="605" spans="1:62" ht="3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F605" s="11"/>
      <c r="AG605" s="11"/>
      <c r="AH605" s="11"/>
      <c r="AI605" s="11"/>
      <c r="AJ605" s="11"/>
      <c r="AK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</row>
    <row r="606" spans="1:62" ht="3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F606" s="11"/>
      <c r="AG606" s="11"/>
      <c r="AH606" s="11"/>
      <c r="AI606" s="11"/>
      <c r="AJ606" s="11"/>
      <c r="AK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</row>
    <row r="607" spans="1:62" ht="3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F607" s="11"/>
      <c r="AG607" s="11"/>
      <c r="AH607" s="11"/>
      <c r="AI607" s="11"/>
      <c r="AJ607" s="11"/>
      <c r="AK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</row>
    <row r="608" spans="1:62" ht="3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F608" s="11"/>
      <c r="AG608" s="11"/>
      <c r="AH608" s="11"/>
      <c r="AI608" s="11"/>
      <c r="AJ608" s="11"/>
      <c r="AK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</row>
    <row r="609" spans="1:62" ht="3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F609" s="11"/>
      <c r="AG609" s="11"/>
      <c r="AH609" s="11"/>
      <c r="AI609" s="11"/>
      <c r="AJ609" s="11"/>
      <c r="AK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</row>
    <row r="610" spans="1:62" ht="3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F610" s="11"/>
      <c r="AG610" s="11"/>
      <c r="AH610" s="11"/>
      <c r="AI610" s="11"/>
      <c r="AJ610" s="11"/>
      <c r="AK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</row>
    <row r="611" spans="1:62" ht="3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F611" s="11"/>
      <c r="AG611" s="11"/>
      <c r="AH611" s="11"/>
      <c r="AI611" s="11"/>
      <c r="AJ611" s="11"/>
      <c r="AK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</row>
    <row r="612" spans="1:62" ht="3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F612" s="11"/>
      <c r="AG612" s="11"/>
      <c r="AH612" s="11"/>
      <c r="AI612" s="11"/>
      <c r="AJ612" s="11"/>
      <c r="AK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</row>
    <row r="613" spans="1:62" ht="3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F613" s="11"/>
      <c r="AG613" s="11"/>
      <c r="AH613" s="11"/>
      <c r="AI613" s="11"/>
      <c r="AJ613" s="11"/>
      <c r="AK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</row>
    <row r="614" spans="1:62" ht="3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F614" s="11"/>
      <c r="AG614" s="11"/>
      <c r="AH614" s="11"/>
      <c r="AI614" s="11"/>
      <c r="AJ614" s="11"/>
      <c r="AK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</row>
    <row r="615" spans="1:62" ht="3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F615" s="11"/>
      <c r="AG615" s="11"/>
      <c r="AH615" s="11"/>
      <c r="AI615" s="11"/>
      <c r="AJ615" s="11"/>
      <c r="AK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</row>
    <row r="616" spans="1:62" ht="3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F616" s="11"/>
      <c r="AG616" s="11"/>
      <c r="AH616" s="11"/>
      <c r="AI616" s="11"/>
      <c r="AJ616" s="11"/>
      <c r="AK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</row>
    <row r="617" spans="1:62" ht="3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F617" s="11"/>
      <c r="AG617" s="11"/>
      <c r="AH617" s="11"/>
      <c r="AI617" s="11"/>
      <c r="AJ617" s="11"/>
      <c r="AK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</row>
    <row r="618" spans="1:62" ht="3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F618" s="11"/>
      <c r="AG618" s="11"/>
      <c r="AH618" s="11"/>
      <c r="AI618" s="11"/>
      <c r="AJ618" s="11"/>
      <c r="AK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</row>
    <row r="619" spans="1:62" ht="3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F619" s="11"/>
      <c r="AG619" s="11"/>
      <c r="AH619" s="11"/>
      <c r="AI619" s="11"/>
      <c r="AJ619" s="11"/>
      <c r="AK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</row>
    <row r="620" spans="1:62" ht="3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F620" s="11"/>
      <c r="AG620" s="11"/>
      <c r="AH620" s="11"/>
      <c r="AI620" s="11"/>
      <c r="AJ620" s="11"/>
      <c r="AK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</row>
    <row r="621" spans="1:62" ht="3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F621" s="11"/>
      <c r="AG621" s="11"/>
      <c r="AH621" s="11"/>
      <c r="AI621" s="11"/>
      <c r="AJ621" s="11"/>
      <c r="AK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</row>
    <row r="622" spans="1:62" ht="3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F622" s="11"/>
      <c r="AG622" s="11"/>
      <c r="AH622" s="11"/>
      <c r="AI622" s="11"/>
      <c r="AJ622" s="11"/>
      <c r="AK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</row>
    <row r="623" spans="1:62" ht="3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F623" s="11"/>
      <c r="AG623" s="11"/>
      <c r="AH623" s="11"/>
      <c r="AI623" s="11"/>
      <c r="AJ623" s="11"/>
      <c r="AK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</row>
    <row r="624" spans="1:62" ht="3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F624" s="11"/>
      <c r="AG624" s="11"/>
      <c r="AH624" s="11"/>
      <c r="AI624" s="11"/>
      <c r="AJ624" s="11"/>
      <c r="AK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</row>
    <row r="625" spans="1:62" ht="3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F625" s="11"/>
      <c r="AG625" s="11"/>
      <c r="AH625" s="11"/>
      <c r="AI625" s="11"/>
      <c r="AJ625" s="11"/>
      <c r="AK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</row>
    <row r="626" spans="1:62" ht="3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F626" s="11"/>
      <c r="AG626" s="11"/>
      <c r="AH626" s="11"/>
      <c r="AI626" s="11"/>
      <c r="AJ626" s="11"/>
      <c r="AK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</row>
    <row r="627" spans="1:62" ht="3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F627" s="11"/>
      <c r="AG627" s="11"/>
      <c r="AH627" s="11"/>
      <c r="AI627" s="11"/>
      <c r="AJ627" s="11"/>
      <c r="AK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</row>
    <row r="628" spans="1:62" ht="3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F628" s="11"/>
      <c r="AG628" s="11"/>
      <c r="AH628" s="11"/>
      <c r="AI628" s="11"/>
      <c r="AJ628" s="11"/>
      <c r="AK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</row>
    <row r="629" spans="1:62" ht="3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F629" s="11"/>
      <c r="AG629" s="11"/>
      <c r="AH629" s="11"/>
      <c r="AI629" s="11"/>
      <c r="AJ629" s="11"/>
      <c r="AK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</row>
    <row r="630" spans="1:62" ht="3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F630" s="11"/>
      <c r="AG630" s="11"/>
      <c r="AH630" s="11"/>
      <c r="AI630" s="11"/>
      <c r="AJ630" s="11"/>
      <c r="AK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</row>
    <row r="631" spans="1:62" ht="3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F631" s="11"/>
      <c r="AG631" s="11"/>
      <c r="AH631" s="11"/>
      <c r="AI631" s="11"/>
      <c r="AJ631" s="11"/>
      <c r="AK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</row>
    <row r="632" spans="1:62" ht="3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F632" s="11"/>
      <c r="AG632" s="11"/>
      <c r="AH632" s="11"/>
      <c r="AI632" s="11"/>
      <c r="AJ632" s="11"/>
      <c r="AK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</row>
    <row r="633" spans="1:62" ht="3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F633" s="11"/>
      <c r="AG633" s="11"/>
      <c r="AH633" s="11"/>
      <c r="AI633" s="11"/>
      <c r="AJ633" s="11"/>
      <c r="AK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</row>
    <row r="634" spans="1:62" ht="3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F634" s="11"/>
      <c r="AG634" s="11"/>
      <c r="AH634" s="11"/>
      <c r="AI634" s="11"/>
      <c r="AJ634" s="11"/>
      <c r="AK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</row>
    <row r="635" spans="1:62" ht="3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F635" s="11"/>
      <c r="AG635" s="11"/>
      <c r="AH635" s="11"/>
      <c r="AI635" s="11"/>
      <c r="AJ635" s="11"/>
      <c r="AK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</row>
    <row r="636" spans="1:62" ht="3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F636" s="11"/>
      <c r="AG636" s="11"/>
      <c r="AH636" s="11"/>
      <c r="AI636" s="11"/>
      <c r="AJ636" s="11"/>
      <c r="AK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</row>
    <row r="637" spans="1:62" ht="3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F637" s="11"/>
      <c r="AG637" s="11"/>
      <c r="AH637" s="11"/>
      <c r="AI637" s="11"/>
      <c r="AJ637" s="11"/>
      <c r="AK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</row>
    <row r="638" spans="1:62" ht="3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F638" s="11"/>
      <c r="AG638" s="11"/>
      <c r="AH638" s="11"/>
      <c r="AI638" s="11"/>
      <c r="AJ638" s="11"/>
      <c r="AK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</row>
    <row r="639" spans="1:62" ht="3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F639" s="11"/>
      <c r="AG639" s="11"/>
      <c r="AH639" s="11"/>
      <c r="AI639" s="11"/>
      <c r="AJ639" s="11"/>
      <c r="AK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</row>
    <row r="640" spans="1:62" ht="3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F640" s="11"/>
      <c r="AG640" s="11"/>
      <c r="AH640" s="11"/>
      <c r="AI640" s="11"/>
      <c r="AJ640" s="11"/>
      <c r="AK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</row>
    <row r="641" spans="1:62" ht="3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F641" s="11"/>
      <c r="AG641" s="11"/>
      <c r="AH641" s="11"/>
      <c r="AI641" s="11"/>
      <c r="AJ641" s="11"/>
      <c r="AK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</row>
    <row r="642" spans="1:62" ht="3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F642" s="11"/>
      <c r="AG642" s="11"/>
      <c r="AH642" s="11"/>
      <c r="AI642" s="11"/>
      <c r="AJ642" s="11"/>
      <c r="AK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</row>
    <row r="643" spans="1:62" ht="3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F643" s="11"/>
      <c r="AG643" s="11"/>
      <c r="AH643" s="11"/>
      <c r="AI643" s="11"/>
      <c r="AJ643" s="11"/>
      <c r="AK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</row>
    <row r="644" spans="1:62" ht="3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F644" s="11"/>
      <c r="AG644" s="11"/>
      <c r="AH644" s="11"/>
      <c r="AI644" s="11"/>
      <c r="AJ644" s="11"/>
      <c r="AK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</row>
    <row r="645" spans="1:62" ht="3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F645" s="11"/>
      <c r="AG645" s="11"/>
      <c r="AH645" s="11"/>
      <c r="AI645" s="11"/>
      <c r="AJ645" s="11"/>
      <c r="AK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</row>
    <row r="646" spans="1:62" ht="3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F646" s="11"/>
      <c r="AG646" s="11"/>
      <c r="AH646" s="11"/>
      <c r="AI646" s="11"/>
      <c r="AJ646" s="11"/>
      <c r="AK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</row>
    <row r="647" spans="1:62" ht="3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F647" s="11"/>
      <c r="AG647" s="11"/>
      <c r="AH647" s="11"/>
      <c r="AI647" s="11"/>
      <c r="AJ647" s="11"/>
      <c r="AK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</row>
    <row r="648" spans="1:62" ht="3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F648" s="11"/>
      <c r="AG648" s="11"/>
      <c r="AH648" s="11"/>
      <c r="AI648" s="11"/>
      <c r="AJ648" s="11"/>
      <c r="AK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</row>
    <row r="649" spans="1:62" ht="3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F649" s="11"/>
      <c r="AG649" s="11"/>
      <c r="AH649" s="11"/>
      <c r="AI649" s="11"/>
      <c r="AJ649" s="11"/>
      <c r="AK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</row>
    <row r="650" spans="1:62" ht="3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F650" s="11"/>
      <c r="AG650" s="11"/>
      <c r="AH650" s="11"/>
      <c r="AI650" s="11"/>
      <c r="AJ650" s="11"/>
      <c r="AK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</row>
    <row r="651" spans="1:62" ht="3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F651" s="11"/>
      <c r="AG651" s="11"/>
      <c r="AH651" s="11"/>
      <c r="AI651" s="11"/>
      <c r="AJ651" s="11"/>
      <c r="AK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</row>
    <row r="652" spans="1:62" ht="3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F652" s="11"/>
      <c r="AG652" s="11"/>
      <c r="AH652" s="11"/>
      <c r="AI652" s="11"/>
      <c r="AJ652" s="11"/>
      <c r="AK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</row>
    <row r="653" spans="1:62" ht="3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F653" s="11"/>
      <c r="AG653" s="11"/>
      <c r="AH653" s="11"/>
      <c r="AI653" s="11"/>
      <c r="AJ653" s="11"/>
      <c r="AK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</row>
    <row r="654" spans="1:62" ht="3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F654" s="11"/>
      <c r="AG654" s="11"/>
      <c r="AH654" s="11"/>
      <c r="AI654" s="11"/>
      <c r="AJ654" s="11"/>
      <c r="AK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</row>
    <row r="655" spans="1:62" ht="3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F655" s="11"/>
      <c r="AG655" s="11"/>
      <c r="AH655" s="11"/>
      <c r="AI655" s="11"/>
      <c r="AJ655" s="11"/>
      <c r="AK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</row>
    <row r="656" spans="1:62" ht="3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F656" s="11"/>
      <c r="AG656" s="11"/>
      <c r="AH656" s="11"/>
      <c r="AI656" s="11"/>
      <c r="AJ656" s="11"/>
      <c r="AK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</row>
    <row r="657" spans="1:62" ht="3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F657" s="11"/>
      <c r="AG657" s="11"/>
      <c r="AH657" s="11"/>
      <c r="AI657" s="11"/>
      <c r="AJ657" s="11"/>
      <c r="AK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</row>
    <row r="658" spans="1:62" ht="3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F658" s="11"/>
      <c r="AG658" s="11"/>
      <c r="AH658" s="11"/>
      <c r="AI658" s="11"/>
      <c r="AJ658" s="11"/>
      <c r="AK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</row>
    <row r="659" spans="1:62" ht="3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F659" s="11"/>
      <c r="AG659" s="11"/>
      <c r="AH659" s="11"/>
      <c r="AI659" s="11"/>
      <c r="AJ659" s="11"/>
      <c r="AK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</row>
    <row r="660" spans="1:62" ht="3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F660" s="11"/>
      <c r="AG660" s="11"/>
      <c r="AH660" s="11"/>
      <c r="AI660" s="11"/>
      <c r="AJ660" s="11"/>
      <c r="AK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</row>
    <row r="661" spans="1:62" ht="3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F661" s="11"/>
      <c r="AG661" s="11"/>
      <c r="AH661" s="11"/>
      <c r="AI661" s="11"/>
      <c r="AJ661" s="11"/>
      <c r="AK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</row>
    <row r="662" spans="1:62" ht="3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F662" s="11"/>
      <c r="AG662" s="11"/>
      <c r="AH662" s="11"/>
      <c r="AI662" s="11"/>
      <c r="AJ662" s="11"/>
      <c r="AK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</row>
    <row r="663" spans="1:62" ht="3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F663" s="11"/>
      <c r="AG663" s="11"/>
      <c r="AH663" s="11"/>
      <c r="AI663" s="11"/>
      <c r="AJ663" s="11"/>
      <c r="AK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</row>
    <row r="664" spans="1:62" ht="3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F664" s="11"/>
      <c r="AG664" s="11"/>
      <c r="AH664" s="11"/>
      <c r="AI664" s="11"/>
      <c r="AJ664" s="11"/>
      <c r="AK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</row>
    <row r="665" spans="1:62" ht="3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F665" s="11"/>
      <c r="AG665" s="11"/>
      <c r="AH665" s="11"/>
      <c r="AI665" s="11"/>
      <c r="AJ665" s="11"/>
      <c r="AK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</row>
    <row r="666" spans="1:62" ht="3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F666" s="11"/>
      <c r="AG666" s="11"/>
      <c r="AH666" s="11"/>
      <c r="AI666" s="11"/>
      <c r="AJ666" s="11"/>
      <c r="AK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</row>
    <row r="667" spans="1:62" ht="3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F667" s="11"/>
      <c r="AG667" s="11"/>
      <c r="AH667" s="11"/>
      <c r="AI667" s="11"/>
      <c r="AJ667" s="11"/>
      <c r="AK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</row>
    <row r="668" spans="1:62" ht="3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F668" s="11"/>
      <c r="AG668" s="11"/>
      <c r="AH668" s="11"/>
      <c r="AI668" s="11"/>
      <c r="AJ668" s="11"/>
      <c r="AK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</row>
    <row r="669" spans="1:62" ht="3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F669" s="11"/>
      <c r="AG669" s="11"/>
      <c r="AH669" s="11"/>
      <c r="AI669" s="11"/>
      <c r="AJ669" s="11"/>
      <c r="AK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</row>
    <row r="670" spans="1:62" ht="3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F670" s="11"/>
      <c r="AG670" s="11"/>
      <c r="AH670" s="11"/>
      <c r="AI670" s="11"/>
      <c r="AJ670" s="11"/>
      <c r="AK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</row>
    <row r="671" spans="1:62" ht="3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F671" s="11"/>
      <c r="AG671" s="11"/>
      <c r="AH671" s="11"/>
      <c r="AI671" s="11"/>
      <c r="AJ671" s="11"/>
      <c r="AK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</row>
    <row r="672" spans="1:62" ht="3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F672" s="11"/>
      <c r="AG672" s="11"/>
      <c r="AH672" s="11"/>
      <c r="AI672" s="11"/>
      <c r="AJ672" s="11"/>
      <c r="AK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</row>
    <row r="673" spans="1:62" ht="3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F673" s="11"/>
      <c r="AG673" s="11"/>
      <c r="AH673" s="11"/>
      <c r="AI673" s="11"/>
      <c r="AJ673" s="11"/>
      <c r="AK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</row>
    <row r="674" spans="1:62" ht="3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F674" s="11"/>
      <c r="AG674" s="11"/>
      <c r="AH674" s="11"/>
      <c r="AI674" s="11"/>
      <c r="AJ674" s="11"/>
      <c r="AK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</row>
    <row r="675" spans="1:62" ht="3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F675" s="11"/>
      <c r="AG675" s="11"/>
      <c r="AH675" s="11"/>
      <c r="AI675" s="11"/>
      <c r="AJ675" s="11"/>
      <c r="AK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</row>
    <row r="676" spans="1:62" ht="3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F676" s="11"/>
      <c r="AG676" s="11"/>
      <c r="AH676" s="11"/>
      <c r="AI676" s="11"/>
      <c r="AJ676" s="11"/>
      <c r="AK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</row>
    <row r="677" spans="1:62" ht="3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F677" s="11"/>
      <c r="AG677" s="11"/>
      <c r="AH677" s="11"/>
      <c r="AI677" s="11"/>
      <c r="AJ677" s="11"/>
      <c r="AK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</row>
    <row r="678" spans="1:62" ht="3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F678" s="11"/>
      <c r="AG678" s="11"/>
      <c r="AH678" s="11"/>
      <c r="AI678" s="11"/>
      <c r="AJ678" s="11"/>
      <c r="AK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</row>
    <row r="679" spans="1:62" ht="3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F679" s="11"/>
      <c r="AG679" s="11"/>
      <c r="AH679" s="11"/>
      <c r="AI679" s="11"/>
      <c r="AJ679" s="11"/>
      <c r="AK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</row>
    <row r="680" spans="1:62" ht="3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F680" s="11"/>
      <c r="AG680" s="11"/>
      <c r="AH680" s="11"/>
      <c r="AI680" s="11"/>
      <c r="AJ680" s="11"/>
      <c r="AK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</row>
    <row r="681" spans="1:62" ht="3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F681" s="11"/>
      <c r="AG681" s="11"/>
      <c r="AH681" s="11"/>
      <c r="AI681" s="11"/>
      <c r="AJ681" s="11"/>
      <c r="AK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</row>
    <row r="682" spans="1:62" ht="3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F682" s="11"/>
      <c r="AG682" s="11"/>
      <c r="AH682" s="11"/>
      <c r="AI682" s="11"/>
      <c r="AJ682" s="11"/>
      <c r="AK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</row>
    <row r="683" spans="1:62" ht="3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F683" s="11"/>
      <c r="AG683" s="11"/>
      <c r="AH683" s="11"/>
      <c r="AI683" s="11"/>
      <c r="AJ683" s="11"/>
      <c r="AK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</row>
    <row r="684" spans="1:62" ht="3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F684" s="11"/>
      <c r="AG684" s="11"/>
      <c r="AH684" s="11"/>
      <c r="AI684" s="11"/>
      <c r="AJ684" s="11"/>
      <c r="AK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</row>
    <row r="685" spans="1:62" ht="3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F685" s="11"/>
      <c r="AG685" s="11"/>
      <c r="AH685" s="11"/>
      <c r="AI685" s="11"/>
      <c r="AJ685" s="11"/>
      <c r="AK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</row>
    <row r="686" spans="1:62" ht="3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F686" s="11"/>
      <c r="AG686" s="11"/>
      <c r="AH686" s="11"/>
      <c r="AI686" s="11"/>
      <c r="AJ686" s="11"/>
      <c r="AK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</row>
    <row r="687" spans="1:62" ht="3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F687" s="11"/>
      <c r="AG687" s="11"/>
      <c r="AH687" s="11"/>
      <c r="AI687" s="11"/>
      <c r="AJ687" s="11"/>
      <c r="AK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</row>
    <row r="688" spans="1:62" ht="3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F688" s="11"/>
      <c r="AG688" s="11"/>
      <c r="AH688" s="11"/>
      <c r="AI688" s="11"/>
      <c r="AJ688" s="11"/>
      <c r="AK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</row>
    <row r="689" spans="1:62" ht="3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F689" s="11"/>
      <c r="AG689" s="11"/>
      <c r="AH689" s="11"/>
      <c r="AI689" s="11"/>
      <c r="AJ689" s="11"/>
      <c r="AK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</row>
    <row r="690" spans="1:62" ht="3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F690" s="11"/>
      <c r="AG690" s="11"/>
      <c r="AH690" s="11"/>
      <c r="AI690" s="11"/>
      <c r="AJ690" s="11"/>
      <c r="AK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</row>
    <row r="691" spans="1:62" ht="3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F691" s="11"/>
      <c r="AG691" s="11"/>
      <c r="AH691" s="11"/>
      <c r="AI691" s="11"/>
      <c r="AJ691" s="11"/>
      <c r="AK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</row>
    <row r="692" spans="1:62" ht="3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F692" s="11"/>
      <c r="AG692" s="11"/>
      <c r="AH692" s="11"/>
      <c r="AI692" s="11"/>
      <c r="AJ692" s="11"/>
      <c r="AK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</row>
    <row r="693" spans="1:62" ht="3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F693" s="11"/>
      <c r="AG693" s="11"/>
      <c r="AH693" s="11"/>
      <c r="AI693" s="11"/>
      <c r="AJ693" s="11"/>
      <c r="AK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</row>
    <row r="694" spans="1:62" ht="3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F694" s="11"/>
      <c r="AG694" s="11"/>
      <c r="AH694" s="11"/>
      <c r="AI694" s="11"/>
      <c r="AJ694" s="11"/>
      <c r="AK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</row>
    <row r="695" spans="1:62" ht="3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F695" s="11"/>
      <c r="AG695" s="11"/>
      <c r="AH695" s="11"/>
      <c r="AI695" s="11"/>
      <c r="AJ695" s="11"/>
      <c r="AK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</row>
    <row r="696" spans="1:62" ht="3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F696" s="11"/>
      <c r="AG696" s="11"/>
      <c r="AH696" s="11"/>
      <c r="AI696" s="11"/>
      <c r="AJ696" s="11"/>
      <c r="AK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</row>
    <row r="697" spans="1:62" ht="3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F697" s="11"/>
      <c r="AG697" s="11"/>
      <c r="AH697" s="11"/>
      <c r="AI697" s="11"/>
      <c r="AJ697" s="11"/>
      <c r="AK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</row>
    <row r="698" spans="1:62" ht="3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F698" s="11"/>
      <c r="AG698" s="11"/>
      <c r="AH698" s="11"/>
      <c r="AI698" s="11"/>
      <c r="AJ698" s="11"/>
      <c r="AK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</row>
    <row r="699" spans="1:62" ht="3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F699" s="11"/>
      <c r="AG699" s="11"/>
      <c r="AH699" s="11"/>
      <c r="AI699" s="11"/>
      <c r="AJ699" s="11"/>
      <c r="AK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</row>
    <row r="700" spans="1:62" ht="3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F700" s="11"/>
      <c r="AG700" s="11"/>
      <c r="AH700" s="11"/>
      <c r="AI700" s="11"/>
      <c r="AJ700" s="11"/>
      <c r="AK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</row>
    <row r="701" spans="1:62" ht="3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F701" s="11"/>
      <c r="AG701" s="11"/>
      <c r="AH701" s="11"/>
      <c r="AI701" s="11"/>
      <c r="AJ701" s="11"/>
      <c r="AK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</row>
    <row r="702" spans="1:62" ht="3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F702" s="11"/>
      <c r="AG702" s="11"/>
      <c r="AH702" s="11"/>
      <c r="AI702" s="11"/>
      <c r="AJ702" s="11"/>
      <c r="AK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</row>
    <row r="703" spans="1:62" ht="3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F703" s="11"/>
      <c r="AG703" s="11"/>
      <c r="AH703" s="11"/>
      <c r="AI703" s="11"/>
      <c r="AJ703" s="11"/>
      <c r="AK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</row>
    <row r="704" spans="1:62" ht="3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F704" s="11"/>
      <c r="AG704" s="11"/>
      <c r="AH704" s="11"/>
      <c r="AI704" s="11"/>
      <c r="AJ704" s="11"/>
      <c r="AK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</row>
    <row r="705" spans="1:62" ht="3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F705" s="11"/>
      <c r="AG705" s="11"/>
      <c r="AH705" s="11"/>
      <c r="AI705" s="11"/>
      <c r="AJ705" s="11"/>
      <c r="AK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</row>
    <row r="706" spans="1:62" ht="3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F706" s="11"/>
      <c r="AG706" s="11"/>
      <c r="AH706" s="11"/>
      <c r="AI706" s="11"/>
      <c r="AJ706" s="11"/>
      <c r="AK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</row>
    <row r="707" spans="1:62" ht="3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F707" s="11"/>
      <c r="AG707" s="11"/>
      <c r="AH707" s="11"/>
      <c r="AI707" s="11"/>
      <c r="AJ707" s="11"/>
      <c r="AK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</row>
    <row r="708" spans="1:62" ht="3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F708" s="11"/>
      <c r="AG708" s="11"/>
      <c r="AH708" s="11"/>
      <c r="AI708" s="11"/>
      <c r="AJ708" s="11"/>
      <c r="AK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</row>
    <row r="709" spans="1:62" ht="3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F709" s="11"/>
      <c r="AG709" s="11"/>
      <c r="AH709" s="11"/>
      <c r="AI709" s="11"/>
      <c r="AJ709" s="11"/>
      <c r="AK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</row>
    <row r="710" spans="1:62" ht="3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F710" s="11"/>
      <c r="AG710" s="11"/>
      <c r="AH710" s="11"/>
      <c r="AI710" s="11"/>
      <c r="AJ710" s="11"/>
      <c r="AK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</row>
    <row r="711" spans="1:62" ht="3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F711" s="11"/>
      <c r="AG711" s="11"/>
      <c r="AH711" s="11"/>
      <c r="AI711" s="11"/>
      <c r="AJ711" s="11"/>
      <c r="AK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</row>
    <row r="712" spans="1:62" ht="3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F712" s="11"/>
      <c r="AG712" s="11"/>
      <c r="AH712" s="11"/>
      <c r="AI712" s="11"/>
      <c r="AJ712" s="11"/>
      <c r="AK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</row>
    <row r="713" spans="1:62" ht="3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F713" s="11"/>
      <c r="AG713" s="11"/>
      <c r="AH713" s="11"/>
      <c r="AI713" s="11"/>
      <c r="AJ713" s="11"/>
      <c r="AK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</row>
    <row r="714" spans="1:62" ht="3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F714" s="11"/>
      <c r="AG714" s="11"/>
      <c r="AH714" s="11"/>
      <c r="AI714" s="11"/>
      <c r="AJ714" s="11"/>
      <c r="AK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</row>
    <row r="715" spans="1:62" ht="3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F715" s="11"/>
      <c r="AG715" s="11"/>
      <c r="AH715" s="11"/>
      <c r="AI715" s="11"/>
      <c r="AJ715" s="11"/>
      <c r="AK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</row>
    <row r="716" spans="1:62" ht="3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F716" s="11"/>
      <c r="AG716" s="11"/>
      <c r="AH716" s="11"/>
      <c r="AI716" s="11"/>
      <c r="AJ716" s="11"/>
      <c r="AK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</row>
    <row r="717" spans="1:62" ht="3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F717" s="11"/>
      <c r="AG717" s="11"/>
      <c r="AH717" s="11"/>
      <c r="AI717" s="11"/>
      <c r="AJ717" s="11"/>
      <c r="AK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</row>
    <row r="718" spans="1:62" ht="3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F718" s="11"/>
      <c r="AG718" s="11"/>
      <c r="AH718" s="11"/>
      <c r="AI718" s="11"/>
      <c r="AJ718" s="11"/>
      <c r="AK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</row>
    <row r="719" spans="1:62" ht="3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F719" s="11"/>
      <c r="AG719" s="11"/>
      <c r="AH719" s="11"/>
      <c r="AI719" s="11"/>
      <c r="AJ719" s="11"/>
      <c r="AK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</row>
    <row r="720" spans="1:62" ht="3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F720" s="11"/>
      <c r="AG720" s="11"/>
      <c r="AH720" s="11"/>
      <c r="AI720" s="11"/>
      <c r="AJ720" s="11"/>
      <c r="AK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</row>
    <row r="721" spans="1:62" ht="3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F721" s="11"/>
      <c r="AG721" s="11"/>
      <c r="AH721" s="11"/>
      <c r="AI721" s="11"/>
      <c r="AJ721" s="11"/>
      <c r="AK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</row>
    <row r="722" spans="1:62" ht="3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F722" s="11"/>
      <c r="AG722" s="11"/>
      <c r="AH722" s="11"/>
      <c r="AI722" s="11"/>
      <c r="AJ722" s="11"/>
      <c r="AK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</row>
    <row r="723" spans="1:62" ht="3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F723" s="11"/>
      <c r="AG723" s="11"/>
      <c r="AH723" s="11"/>
      <c r="AI723" s="11"/>
      <c r="AJ723" s="11"/>
      <c r="AK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</row>
    <row r="724" spans="1:62" ht="3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F724" s="11"/>
      <c r="AG724" s="11"/>
      <c r="AH724" s="11"/>
      <c r="AI724" s="11"/>
      <c r="AJ724" s="11"/>
      <c r="AK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</row>
    <row r="725" spans="1:62" ht="3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F725" s="11"/>
      <c r="AG725" s="11"/>
      <c r="AH725" s="11"/>
      <c r="AI725" s="11"/>
      <c r="AJ725" s="11"/>
      <c r="AK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</row>
    <row r="726" spans="1:62" ht="3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F726" s="11"/>
      <c r="AG726" s="11"/>
      <c r="AH726" s="11"/>
      <c r="AI726" s="11"/>
      <c r="AJ726" s="11"/>
      <c r="AK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</row>
    <row r="727" spans="1:62" ht="3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F727" s="11"/>
      <c r="AG727" s="11"/>
      <c r="AH727" s="11"/>
      <c r="AI727" s="11"/>
      <c r="AJ727" s="11"/>
      <c r="AK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</row>
    <row r="728" spans="1:62" ht="3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F728" s="11"/>
      <c r="AG728" s="11"/>
      <c r="AH728" s="11"/>
      <c r="AI728" s="11"/>
      <c r="AJ728" s="11"/>
      <c r="AK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</row>
    <row r="729" spans="1:62" ht="3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F729" s="11"/>
      <c r="AG729" s="11"/>
      <c r="AH729" s="11"/>
      <c r="AI729" s="11"/>
      <c r="AJ729" s="11"/>
      <c r="AK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</row>
    <row r="730" spans="1:62" ht="3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F730" s="11"/>
      <c r="AG730" s="11"/>
      <c r="AH730" s="11"/>
      <c r="AI730" s="11"/>
      <c r="AJ730" s="11"/>
      <c r="AK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</row>
    <row r="731" spans="1:62" ht="3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F731" s="11"/>
      <c r="AG731" s="11"/>
      <c r="AH731" s="11"/>
      <c r="AI731" s="11"/>
      <c r="AJ731" s="11"/>
      <c r="AK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</row>
    <row r="732" spans="1:62" ht="3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F732" s="11"/>
      <c r="AG732" s="11"/>
      <c r="AH732" s="11"/>
      <c r="AI732" s="11"/>
      <c r="AJ732" s="11"/>
      <c r="AK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</row>
    <row r="733" spans="1:62" ht="3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F733" s="11"/>
      <c r="AG733" s="11"/>
      <c r="AH733" s="11"/>
      <c r="AI733" s="11"/>
      <c r="AJ733" s="11"/>
      <c r="AK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</row>
    <row r="734" spans="1:62" ht="3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F734" s="11"/>
      <c r="AG734" s="11"/>
      <c r="AH734" s="11"/>
      <c r="AI734" s="11"/>
      <c r="AJ734" s="11"/>
      <c r="AK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</row>
    <row r="735" spans="1:62" ht="3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F735" s="11"/>
      <c r="AG735" s="11"/>
      <c r="AH735" s="11"/>
      <c r="AI735" s="11"/>
      <c r="AJ735" s="11"/>
      <c r="AK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</row>
    <row r="736" spans="1:62" ht="3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F736" s="11"/>
      <c r="AG736" s="11"/>
      <c r="AH736" s="11"/>
      <c r="AI736" s="11"/>
      <c r="AJ736" s="11"/>
      <c r="AK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</row>
    <row r="737" spans="1:62" ht="3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F737" s="11"/>
      <c r="AG737" s="11"/>
      <c r="AH737" s="11"/>
      <c r="AI737" s="11"/>
      <c r="AJ737" s="11"/>
      <c r="AK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</row>
    <row r="738" spans="1:62" ht="3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F738" s="11"/>
      <c r="AG738" s="11"/>
      <c r="AH738" s="11"/>
      <c r="AI738" s="11"/>
      <c r="AJ738" s="11"/>
      <c r="AK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</row>
    <row r="739" spans="1:62" ht="3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F739" s="11"/>
      <c r="AG739" s="11"/>
      <c r="AH739" s="11"/>
      <c r="AI739" s="11"/>
      <c r="AJ739" s="11"/>
      <c r="AK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</row>
    <row r="740" spans="1:62" ht="3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F740" s="11"/>
      <c r="AG740" s="11"/>
      <c r="AH740" s="11"/>
      <c r="AI740" s="11"/>
      <c r="AJ740" s="11"/>
      <c r="AK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</row>
    <row r="741" spans="1:62" ht="3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F741" s="11"/>
      <c r="AG741" s="11"/>
      <c r="AH741" s="11"/>
      <c r="AI741" s="11"/>
      <c r="AJ741" s="11"/>
      <c r="AK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</row>
    <row r="742" spans="1:62" ht="3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F742" s="11"/>
      <c r="AG742" s="11"/>
      <c r="AH742" s="11"/>
      <c r="AI742" s="11"/>
      <c r="AJ742" s="11"/>
      <c r="AK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</row>
    <row r="743" spans="1:62" ht="3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F743" s="11"/>
      <c r="AG743" s="11"/>
      <c r="AH743" s="11"/>
      <c r="AI743" s="11"/>
      <c r="AJ743" s="11"/>
      <c r="AK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</row>
    <row r="744" spans="1:62" ht="3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F744" s="11"/>
      <c r="AG744" s="11"/>
      <c r="AH744" s="11"/>
      <c r="AI744" s="11"/>
      <c r="AJ744" s="11"/>
      <c r="AK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</row>
    <row r="745" spans="1:62" ht="3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F745" s="11"/>
      <c r="AG745" s="11"/>
      <c r="AH745" s="11"/>
      <c r="AI745" s="11"/>
      <c r="AJ745" s="11"/>
      <c r="AK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</row>
    <row r="746" spans="1:62" ht="3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F746" s="11"/>
      <c r="AG746" s="11"/>
      <c r="AH746" s="11"/>
      <c r="AI746" s="11"/>
      <c r="AJ746" s="11"/>
      <c r="AK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</row>
    <row r="747" spans="1:62" ht="3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F747" s="11"/>
      <c r="AG747" s="11"/>
      <c r="AH747" s="11"/>
      <c r="AI747" s="11"/>
      <c r="AJ747" s="11"/>
      <c r="AK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</row>
    <row r="748" spans="1:62" ht="3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F748" s="11"/>
      <c r="AG748" s="11"/>
      <c r="AH748" s="11"/>
      <c r="AI748" s="11"/>
      <c r="AJ748" s="11"/>
      <c r="AK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</row>
    <row r="749" spans="1:62" ht="3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F749" s="11"/>
      <c r="AG749" s="11"/>
      <c r="AH749" s="11"/>
      <c r="AI749" s="11"/>
      <c r="AJ749" s="11"/>
      <c r="AK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</row>
    <row r="750" spans="1:62" ht="3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F750" s="11"/>
      <c r="AG750" s="11"/>
      <c r="AH750" s="11"/>
      <c r="AI750" s="11"/>
      <c r="AJ750" s="11"/>
      <c r="AK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</row>
    <row r="751" spans="1:62" ht="3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F751" s="11"/>
      <c r="AG751" s="11"/>
      <c r="AH751" s="11"/>
      <c r="AI751" s="11"/>
      <c r="AJ751" s="11"/>
      <c r="AK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</row>
    <row r="752" spans="1:62" ht="3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F752" s="11"/>
      <c r="AG752" s="11"/>
      <c r="AH752" s="11"/>
      <c r="AI752" s="11"/>
      <c r="AJ752" s="11"/>
      <c r="AK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</row>
    <row r="753" spans="1:62" ht="3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F753" s="11"/>
      <c r="AG753" s="11"/>
      <c r="AH753" s="11"/>
      <c r="AI753" s="11"/>
      <c r="AJ753" s="11"/>
      <c r="AK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</row>
    <row r="754" spans="1:62" ht="3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F754" s="11"/>
      <c r="AG754" s="11"/>
      <c r="AH754" s="11"/>
      <c r="AI754" s="11"/>
      <c r="AJ754" s="11"/>
      <c r="AK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</row>
    <row r="755" spans="1:62" ht="3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F755" s="11"/>
      <c r="AG755" s="11"/>
      <c r="AH755" s="11"/>
      <c r="AI755" s="11"/>
      <c r="AJ755" s="11"/>
      <c r="AK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</row>
    <row r="756" spans="1:62" ht="3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F756" s="11"/>
      <c r="AG756" s="11"/>
      <c r="AH756" s="11"/>
      <c r="AI756" s="11"/>
      <c r="AJ756" s="11"/>
      <c r="AK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</row>
    <row r="757" spans="1:62" ht="3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F757" s="11"/>
      <c r="AG757" s="11"/>
      <c r="AH757" s="11"/>
      <c r="AI757" s="11"/>
      <c r="AJ757" s="11"/>
      <c r="AK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</row>
    <row r="758" spans="1:62" ht="3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F758" s="11"/>
      <c r="AG758" s="11"/>
      <c r="AH758" s="11"/>
      <c r="AI758" s="11"/>
      <c r="AJ758" s="11"/>
      <c r="AK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</row>
    <row r="759" spans="1:62" ht="3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F759" s="11"/>
      <c r="AG759" s="11"/>
      <c r="AH759" s="11"/>
      <c r="AI759" s="11"/>
      <c r="AJ759" s="11"/>
      <c r="AK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</row>
    <row r="760" spans="1:62" ht="3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F760" s="11"/>
      <c r="AG760" s="11"/>
      <c r="AH760" s="11"/>
      <c r="AI760" s="11"/>
      <c r="AJ760" s="11"/>
      <c r="AK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</row>
    <row r="761" spans="1:62" ht="3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F761" s="11"/>
      <c r="AG761" s="11"/>
      <c r="AH761" s="11"/>
      <c r="AI761" s="11"/>
      <c r="AJ761" s="11"/>
      <c r="AK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</row>
    <row r="762" spans="1:62" ht="3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F762" s="11"/>
      <c r="AG762" s="11"/>
      <c r="AH762" s="11"/>
      <c r="AI762" s="11"/>
      <c r="AJ762" s="11"/>
      <c r="AK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</row>
    <row r="763" spans="1:62" ht="3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F763" s="11"/>
      <c r="AG763" s="11"/>
      <c r="AH763" s="11"/>
      <c r="AI763" s="11"/>
      <c r="AJ763" s="11"/>
      <c r="AK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</row>
    <row r="764" spans="1:62" ht="3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F764" s="11"/>
      <c r="AG764" s="11"/>
      <c r="AH764" s="11"/>
      <c r="AI764" s="11"/>
      <c r="AJ764" s="11"/>
      <c r="AK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</row>
    <row r="765" spans="1:62" ht="3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F765" s="11"/>
      <c r="AG765" s="11"/>
      <c r="AH765" s="11"/>
      <c r="AI765" s="11"/>
      <c r="AJ765" s="11"/>
      <c r="AK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</row>
    <row r="766" spans="1:62" ht="35" customHeight="1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F766" s="11"/>
      <c r="AG766" s="11"/>
      <c r="AH766" s="11"/>
      <c r="AI766" s="11"/>
      <c r="AJ766" s="11"/>
      <c r="AK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</row>
    <row r="767" spans="1:62" ht="35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F767" s="11"/>
      <c r="AG767" s="11"/>
      <c r="AH767" s="11"/>
      <c r="AI767" s="11"/>
      <c r="AJ767" s="11"/>
      <c r="AK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</row>
    <row r="768" spans="1:62" ht="35" customHeight="1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F768" s="11"/>
      <c r="AG768" s="11"/>
      <c r="AH768" s="11"/>
      <c r="AI768" s="11"/>
      <c r="AJ768" s="11"/>
      <c r="AK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</row>
    <row r="769" spans="1:62" ht="35" customHeight="1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F769" s="11"/>
      <c r="AG769" s="11"/>
      <c r="AH769" s="11"/>
      <c r="AI769" s="11"/>
      <c r="AJ769" s="11"/>
      <c r="AK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</row>
    <row r="770" spans="1:62" ht="35" customHeight="1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F770" s="11"/>
      <c r="AG770" s="11"/>
      <c r="AH770" s="11"/>
      <c r="AI770" s="11"/>
      <c r="AJ770" s="11"/>
      <c r="AK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</row>
    <row r="771" spans="1:62" ht="35" customHeight="1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F771" s="11"/>
      <c r="AG771" s="11"/>
      <c r="AH771" s="11"/>
      <c r="AI771" s="11"/>
      <c r="AJ771" s="11"/>
      <c r="AK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</row>
    <row r="772" spans="1:62" ht="35" customHeight="1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F772" s="11"/>
      <c r="AG772" s="11"/>
      <c r="AH772" s="11"/>
      <c r="AI772" s="11"/>
      <c r="AJ772" s="11"/>
      <c r="AK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</row>
    <row r="773" spans="1:62" ht="35" customHeight="1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F773" s="11"/>
      <c r="AG773" s="11"/>
      <c r="AH773" s="11"/>
      <c r="AI773" s="11"/>
      <c r="AJ773" s="11"/>
      <c r="AK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</row>
    <row r="774" spans="1:62" ht="35" customHeight="1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F774" s="11"/>
      <c r="AG774" s="11"/>
      <c r="AH774" s="11"/>
      <c r="AI774" s="11"/>
      <c r="AJ774" s="11"/>
      <c r="AK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</row>
    <row r="775" spans="1:62" ht="35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F775" s="11"/>
      <c r="AG775" s="11"/>
      <c r="AH775" s="11"/>
      <c r="AI775" s="11"/>
      <c r="AJ775" s="11"/>
      <c r="AK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</row>
    <row r="776" spans="1:62" ht="35" customHeight="1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F776" s="11"/>
      <c r="AG776" s="11"/>
      <c r="AH776" s="11"/>
      <c r="AI776" s="11"/>
      <c r="AJ776" s="11"/>
      <c r="AK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</row>
    <row r="777" spans="1:62" ht="35" customHeight="1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F777" s="11"/>
      <c r="AG777" s="11"/>
      <c r="AH777" s="11"/>
      <c r="AI777" s="11"/>
      <c r="AJ777" s="11"/>
      <c r="AK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</row>
    <row r="778" spans="1:62" ht="35" customHeight="1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F778" s="11"/>
      <c r="AG778" s="11"/>
      <c r="AH778" s="11"/>
      <c r="AI778" s="11"/>
      <c r="AJ778" s="11"/>
      <c r="AK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</row>
    <row r="779" spans="1:62" ht="35" customHeight="1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F779" s="11"/>
      <c r="AG779" s="11"/>
      <c r="AH779" s="11"/>
      <c r="AI779" s="11"/>
      <c r="AJ779" s="11"/>
      <c r="AK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</row>
    <row r="780" spans="1:62" ht="35" customHeight="1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F780" s="11"/>
      <c r="AG780" s="11"/>
      <c r="AH780" s="11"/>
      <c r="AI780" s="11"/>
      <c r="AJ780" s="11"/>
      <c r="AK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</row>
    <row r="781" spans="1:62" ht="35" customHeight="1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F781" s="11"/>
      <c r="AG781" s="11"/>
      <c r="AH781" s="11"/>
      <c r="AI781" s="11"/>
      <c r="AJ781" s="11"/>
      <c r="AK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</row>
    <row r="782" spans="1:62" ht="35" customHeight="1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F782" s="11"/>
      <c r="AG782" s="11"/>
      <c r="AH782" s="11"/>
      <c r="AI782" s="11"/>
      <c r="AJ782" s="11"/>
      <c r="AK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</row>
    <row r="783" spans="1:62" ht="35" customHeight="1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F783" s="11"/>
      <c r="AG783" s="11"/>
      <c r="AH783" s="11"/>
      <c r="AI783" s="11"/>
      <c r="AJ783" s="11"/>
      <c r="AK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</row>
    <row r="784" spans="1:62" ht="35" customHeight="1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F784" s="11"/>
      <c r="AG784" s="11"/>
      <c r="AH784" s="11"/>
      <c r="AI784" s="11"/>
      <c r="AJ784" s="11"/>
      <c r="AK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</row>
    <row r="785" spans="1:62" ht="35" customHeight="1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F785" s="11"/>
      <c r="AG785" s="11"/>
      <c r="AH785" s="11"/>
      <c r="AI785" s="11"/>
      <c r="AJ785" s="11"/>
      <c r="AK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</row>
    <row r="786" spans="1:62" ht="35" customHeight="1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F786" s="11"/>
      <c r="AG786" s="11"/>
      <c r="AH786" s="11"/>
      <c r="AI786" s="11"/>
      <c r="AJ786" s="11"/>
      <c r="AK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</row>
    <row r="787" spans="1:62" ht="35" customHeight="1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F787" s="11"/>
      <c r="AG787" s="11"/>
      <c r="AH787" s="11"/>
      <c r="AI787" s="11"/>
      <c r="AJ787" s="11"/>
      <c r="AK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</row>
    <row r="788" spans="1:62" ht="35" customHeight="1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F788" s="11"/>
      <c r="AG788" s="11"/>
      <c r="AH788" s="11"/>
      <c r="AI788" s="11"/>
      <c r="AJ788" s="11"/>
      <c r="AK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</row>
    <row r="789" spans="1:62" ht="35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F789" s="11"/>
      <c r="AG789" s="11"/>
      <c r="AH789" s="11"/>
      <c r="AI789" s="11"/>
      <c r="AJ789" s="11"/>
      <c r="AK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</row>
    <row r="790" spans="1:62" ht="35" customHeight="1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F790" s="11"/>
      <c r="AG790" s="11"/>
      <c r="AH790" s="11"/>
      <c r="AI790" s="11"/>
      <c r="AJ790" s="11"/>
      <c r="AK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</row>
    <row r="791" spans="1:62" ht="35" customHeight="1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F791" s="11"/>
      <c r="AG791" s="11"/>
      <c r="AH791" s="11"/>
      <c r="AI791" s="11"/>
      <c r="AJ791" s="11"/>
      <c r="AK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</row>
    <row r="792" spans="1:62" ht="35" customHeight="1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F792" s="11"/>
      <c r="AG792" s="11"/>
      <c r="AH792" s="11"/>
      <c r="AI792" s="11"/>
      <c r="AJ792" s="11"/>
      <c r="AK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</row>
    <row r="793" spans="1:62" ht="35" customHeight="1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F793" s="11"/>
      <c r="AG793" s="11"/>
      <c r="AH793" s="11"/>
      <c r="AI793" s="11"/>
      <c r="AJ793" s="11"/>
      <c r="AK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</row>
    <row r="794" spans="1:62" ht="35" customHeight="1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F794" s="11"/>
      <c r="AG794" s="11"/>
      <c r="AH794" s="11"/>
      <c r="AI794" s="11"/>
      <c r="AJ794" s="11"/>
      <c r="AK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</row>
    <row r="795" spans="1:62" ht="35" customHeight="1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F795" s="11"/>
      <c r="AG795" s="11"/>
      <c r="AH795" s="11"/>
      <c r="AI795" s="11"/>
      <c r="AJ795" s="11"/>
      <c r="AK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</row>
    <row r="796" spans="1:62" ht="35" customHeight="1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F796" s="11"/>
      <c r="AG796" s="11"/>
      <c r="AH796" s="11"/>
      <c r="AI796" s="11"/>
      <c r="AJ796" s="11"/>
      <c r="AK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</row>
    <row r="797" spans="1:62" ht="35" customHeight="1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F797" s="11"/>
      <c r="AG797" s="11"/>
      <c r="AH797" s="11"/>
      <c r="AI797" s="11"/>
      <c r="AJ797" s="11"/>
      <c r="AK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</row>
    <row r="798" spans="1:62" ht="35" customHeight="1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F798" s="11"/>
      <c r="AG798" s="11"/>
      <c r="AH798" s="11"/>
      <c r="AI798" s="11"/>
      <c r="AJ798" s="11"/>
      <c r="AK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</row>
    <row r="799" spans="1:62" ht="35" customHeight="1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F799" s="11"/>
      <c r="AG799" s="11"/>
      <c r="AH799" s="11"/>
      <c r="AI799" s="11"/>
      <c r="AJ799" s="11"/>
      <c r="AK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</row>
    <row r="800" spans="1:62" ht="35" customHeight="1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F800" s="11"/>
      <c r="AG800" s="11"/>
      <c r="AH800" s="11"/>
      <c r="AI800" s="11"/>
      <c r="AJ800" s="11"/>
      <c r="AK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</row>
    <row r="801" spans="1:62" ht="35" customHeight="1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F801" s="11"/>
      <c r="AG801" s="11"/>
      <c r="AH801" s="11"/>
      <c r="AI801" s="11"/>
      <c r="AJ801" s="11"/>
      <c r="AK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</row>
    <row r="802" spans="1:62" ht="35" customHeight="1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F802" s="11"/>
      <c r="AG802" s="11"/>
      <c r="AH802" s="11"/>
      <c r="AI802" s="11"/>
      <c r="AJ802" s="11"/>
      <c r="AK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</row>
    <row r="803" spans="1:62" ht="35" customHeight="1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F803" s="11"/>
      <c r="AG803" s="11"/>
      <c r="AH803" s="11"/>
      <c r="AI803" s="11"/>
      <c r="AJ803" s="11"/>
      <c r="AK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</row>
    <row r="804" spans="1:62" ht="35" customHeight="1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F804" s="11"/>
      <c r="AG804" s="11"/>
      <c r="AH804" s="11"/>
      <c r="AI804" s="11"/>
      <c r="AJ804" s="11"/>
      <c r="AK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</row>
    <row r="805" spans="1:62" ht="35" customHeight="1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F805" s="11"/>
      <c r="AG805" s="11"/>
      <c r="AH805" s="11"/>
      <c r="AI805" s="11"/>
      <c r="AJ805" s="11"/>
      <c r="AK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</row>
    <row r="806" spans="1:62" ht="35" customHeight="1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F806" s="11"/>
      <c r="AG806" s="11"/>
      <c r="AH806" s="11"/>
      <c r="AI806" s="11"/>
      <c r="AJ806" s="11"/>
      <c r="AK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</row>
    <row r="807" spans="1:62" ht="35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F807" s="11"/>
      <c r="AG807" s="11"/>
      <c r="AH807" s="11"/>
      <c r="AI807" s="11"/>
      <c r="AJ807" s="11"/>
      <c r="AK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</row>
    <row r="808" spans="1:62" ht="35" customHeight="1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F808" s="11"/>
      <c r="AG808" s="11"/>
      <c r="AH808" s="11"/>
      <c r="AI808" s="11"/>
      <c r="AJ808" s="11"/>
      <c r="AK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</row>
    <row r="809" spans="1:62" ht="35" customHeight="1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F809" s="11"/>
      <c r="AG809" s="11"/>
      <c r="AH809" s="11"/>
      <c r="AI809" s="11"/>
      <c r="AJ809" s="11"/>
      <c r="AK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</row>
    <row r="810" spans="1:62" ht="35" customHeight="1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F810" s="11"/>
      <c r="AG810" s="11"/>
      <c r="AH810" s="11"/>
      <c r="AI810" s="11"/>
      <c r="AJ810" s="11"/>
      <c r="AK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</row>
    <row r="811" spans="1:62" ht="35" customHeight="1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F811" s="11"/>
      <c r="AG811" s="11"/>
      <c r="AH811" s="11"/>
      <c r="AI811" s="11"/>
      <c r="AJ811" s="11"/>
      <c r="AK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</row>
    <row r="812" spans="1:62" ht="35" customHeight="1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F812" s="11"/>
      <c r="AG812" s="11"/>
      <c r="AH812" s="11"/>
      <c r="AI812" s="11"/>
      <c r="AJ812" s="11"/>
      <c r="AK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</row>
    <row r="813" spans="1:62" ht="35" customHeight="1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F813" s="11"/>
      <c r="AG813" s="11"/>
      <c r="AH813" s="11"/>
      <c r="AI813" s="11"/>
      <c r="AJ813" s="11"/>
      <c r="AK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</row>
    <row r="814" spans="1:62" ht="35" customHeight="1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F814" s="11"/>
      <c r="AG814" s="11"/>
      <c r="AH814" s="11"/>
      <c r="AI814" s="11"/>
      <c r="AJ814" s="11"/>
      <c r="AK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</row>
    <row r="815" spans="1:62" ht="35" customHeight="1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F815" s="11"/>
      <c r="AG815" s="11"/>
      <c r="AH815" s="11"/>
      <c r="AI815" s="11"/>
      <c r="AJ815" s="11"/>
      <c r="AK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</row>
    <row r="816" spans="1:62" ht="35" customHeight="1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F816" s="11"/>
      <c r="AG816" s="11"/>
      <c r="AH816" s="11"/>
      <c r="AI816" s="11"/>
      <c r="AJ816" s="11"/>
      <c r="AK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</row>
    <row r="817" spans="1:62" ht="35" customHeight="1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F817" s="11"/>
      <c r="AG817" s="11"/>
      <c r="AH817" s="11"/>
      <c r="AI817" s="11"/>
      <c r="AJ817" s="11"/>
      <c r="AK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</row>
    <row r="818" spans="1:62" ht="35" customHeight="1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F818" s="11"/>
      <c r="AG818" s="11"/>
      <c r="AH818" s="11"/>
      <c r="AI818" s="11"/>
      <c r="AJ818" s="11"/>
      <c r="AK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</row>
    <row r="819" spans="1:62" ht="35" customHeight="1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F819" s="11"/>
      <c r="AG819" s="11"/>
      <c r="AH819" s="11"/>
      <c r="AI819" s="11"/>
      <c r="AJ819" s="11"/>
      <c r="AK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</row>
    <row r="820" spans="1:62" ht="35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F820" s="11"/>
      <c r="AG820" s="11"/>
      <c r="AH820" s="11"/>
      <c r="AI820" s="11"/>
      <c r="AJ820" s="11"/>
      <c r="AK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</row>
    <row r="821" spans="1:62" ht="35" customHeight="1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F821" s="11"/>
      <c r="AG821" s="11"/>
      <c r="AH821" s="11"/>
      <c r="AI821" s="11"/>
      <c r="AJ821" s="11"/>
      <c r="AK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</row>
    <row r="822" spans="1:62" ht="35" customHeight="1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F822" s="11"/>
      <c r="AG822" s="11"/>
      <c r="AH822" s="11"/>
      <c r="AI822" s="11"/>
      <c r="AJ822" s="11"/>
      <c r="AK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</row>
    <row r="823" spans="1:62" ht="35" customHeight="1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F823" s="11"/>
      <c r="AG823" s="11"/>
      <c r="AH823" s="11"/>
      <c r="AI823" s="11"/>
      <c r="AJ823" s="11"/>
      <c r="AK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</row>
    <row r="824" spans="1:62" ht="35" customHeight="1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F824" s="11"/>
      <c r="AG824" s="11"/>
      <c r="AH824" s="11"/>
      <c r="AI824" s="11"/>
      <c r="AJ824" s="11"/>
      <c r="AK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</row>
    <row r="825" spans="1:62" ht="35" customHeight="1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F825" s="11"/>
      <c r="AG825" s="11"/>
      <c r="AH825" s="11"/>
      <c r="AI825" s="11"/>
      <c r="AJ825" s="11"/>
      <c r="AK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</row>
    <row r="826" spans="1:62" ht="35" customHeight="1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F826" s="11"/>
      <c r="AG826" s="11"/>
      <c r="AH826" s="11"/>
      <c r="AI826" s="11"/>
      <c r="AJ826" s="11"/>
      <c r="AK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</row>
    <row r="827" spans="1:62" ht="35" customHeight="1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F827" s="11"/>
      <c r="AG827" s="11"/>
      <c r="AH827" s="11"/>
      <c r="AI827" s="11"/>
      <c r="AJ827" s="11"/>
      <c r="AK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</row>
    <row r="828" spans="1:62" ht="35" customHeight="1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F828" s="11"/>
      <c r="AG828" s="11"/>
      <c r="AH828" s="11"/>
      <c r="AI828" s="11"/>
      <c r="AJ828" s="11"/>
      <c r="AK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</row>
    <row r="829" spans="1:62" ht="35" customHeight="1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F829" s="11"/>
      <c r="AG829" s="11"/>
      <c r="AH829" s="11"/>
      <c r="AI829" s="11"/>
      <c r="AJ829" s="11"/>
      <c r="AK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</row>
    <row r="830" spans="1:62" ht="35" customHeight="1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F830" s="11"/>
      <c r="AG830" s="11"/>
      <c r="AH830" s="11"/>
      <c r="AI830" s="11"/>
      <c r="AJ830" s="11"/>
      <c r="AK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</row>
    <row r="831" spans="1:62" ht="35" customHeight="1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F831" s="11"/>
      <c r="AG831" s="11"/>
      <c r="AH831" s="11"/>
      <c r="AI831" s="11"/>
      <c r="AJ831" s="11"/>
      <c r="AK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</row>
    <row r="832" spans="1:62" ht="35" customHeight="1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F832" s="11"/>
      <c r="AG832" s="11"/>
      <c r="AH832" s="11"/>
      <c r="AI832" s="11"/>
      <c r="AJ832" s="11"/>
      <c r="AK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</row>
    <row r="833" spans="1:62" ht="35" customHeight="1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F833" s="11"/>
      <c r="AG833" s="11"/>
      <c r="AH833" s="11"/>
      <c r="AI833" s="11"/>
      <c r="AJ833" s="11"/>
      <c r="AK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</row>
    <row r="834" spans="1:62" ht="35" customHeight="1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F834" s="11"/>
      <c r="AG834" s="11"/>
      <c r="AH834" s="11"/>
      <c r="AI834" s="11"/>
      <c r="AJ834" s="11"/>
      <c r="AK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</row>
    <row r="835" spans="1:62" ht="35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F835" s="11"/>
      <c r="AG835" s="11"/>
      <c r="AH835" s="11"/>
      <c r="AI835" s="11"/>
      <c r="AJ835" s="11"/>
      <c r="AK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</row>
    <row r="836" spans="1:62" ht="35" customHeight="1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F836" s="11"/>
      <c r="AG836" s="11"/>
      <c r="AH836" s="11"/>
      <c r="AI836" s="11"/>
      <c r="AJ836" s="11"/>
      <c r="AK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</row>
    <row r="837" spans="1:62" ht="35" customHeight="1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F837" s="11"/>
      <c r="AG837" s="11"/>
      <c r="AH837" s="11"/>
      <c r="AI837" s="11"/>
      <c r="AJ837" s="11"/>
      <c r="AK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</row>
    <row r="838" spans="1:62" ht="35" customHeight="1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F838" s="11"/>
      <c r="AG838" s="11"/>
      <c r="AH838" s="11"/>
      <c r="AI838" s="11"/>
      <c r="AJ838" s="11"/>
      <c r="AK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</row>
    <row r="839" spans="1:62" ht="35" customHeight="1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F839" s="11"/>
      <c r="AG839" s="11"/>
      <c r="AH839" s="11"/>
      <c r="AI839" s="11"/>
      <c r="AJ839" s="11"/>
      <c r="AK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</row>
    <row r="840" spans="1:62" ht="35" customHeight="1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F840" s="11"/>
      <c r="AG840" s="11"/>
      <c r="AH840" s="11"/>
      <c r="AI840" s="11"/>
      <c r="AJ840" s="11"/>
      <c r="AK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</row>
    <row r="841" spans="1:62" ht="35" customHeight="1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F841" s="11"/>
      <c r="AG841" s="11"/>
      <c r="AH841" s="11"/>
      <c r="AI841" s="11"/>
      <c r="AJ841" s="11"/>
      <c r="AK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</row>
    <row r="842" spans="1:62" ht="35" customHeight="1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F842" s="11"/>
      <c r="AG842" s="11"/>
      <c r="AH842" s="11"/>
      <c r="AI842" s="11"/>
      <c r="AJ842" s="11"/>
      <c r="AK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</row>
    <row r="843" spans="1:62" ht="35" customHeight="1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F843" s="11"/>
      <c r="AG843" s="11"/>
      <c r="AH843" s="11"/>
      <c r="AI843" s="11"/>
      <c r="AJ843" s="11"/>
      <c r="AK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</row>
    <row r="844" spans="1:62" ht="35" customHeight="1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F844" s="11"/>
      <c r="AG844" s="11"/>
      <c r="AH844" s="11"/>
      <c r="AI844" s="11"/>
      <c r="AJ844" s="11"/>
      <c r="AK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</row>
    <row r="845" spans="1:62" ht="35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F845" s="11"/>
      <c r="AG845" s="11"/>
      <c r="AH845" s="11"/>
      <c r="AI845" s="11"/>
      <c r="AJ845" s="11"/>
      <c r="AK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</row>
    <row r="846" spans="1:62" ht="35" customHeight="1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F846" s="11"/>
      <c r="AG846" s="11"/>
      <c r="AH846" s="11"/>
      <c r="AI846" s="11"/>
      <c r="AJ846" s="11"/>
      <c r="AK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</row>
    <row r="847" spans="1:62" ht="35" customHeight="1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F847" s="11"/>
      <c r="AG847" s="11"/>
      <c r="AH847" s="11"/>
      <c r="AI847" s="11"/>
      <c r="AJ847" s="11"/>
      <c r="AK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</row>
    <row r="848" spans="1:62" ht="35" customHeight="1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F848" s="11"/>
      <c r="AG848" s="11"/>
      <c r="AH848" s="11"/>
      <c r="AI848" s="11"/>
      <c r="AJ848" s="11"/>
      <c r="AK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</row>
    <row r="849" spans="1:62" ht="35" customHeight="1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F849" s="11"/>
      <c r="AG849" s="11"/>
      <c r="AH849" s="11"/>
      <c r="AI849" s="11"/>
      <c r="AJ849" s="11"/>
      <c r="AK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</row>
    <row r="850" spans="1:62" ht="35" customHeight="1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F850" s="11"/>
      <c r="AG850" s="11"/>
      <c r="AH850" s="11"/>
      <c r="AI850" s="11"/>
      <c r="AJ850" s="11"/>
      <c r="AK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</row>
    <row r="851" spans="1:62" ht="35" customHeight="1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F851" s="11"/>
      <c r="AG851" s="11"/>
      <c r="AH851" s="11"/>
      <c r="AI851" s="11"/>
      <c r="AJ851" s="11"/>
      <c r="AK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</row>
    <row r="852" spans="1:62" ht="35" customHeight="1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F852" s="11"/>
      <c r="AG852" s="11"/>
      <c r="AH852" s="11"/>
      <c r="AI852" s="11"/>
      <c r="AJ852" s="11"/>
      <c r="AK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</row>
    <row r="853" spans="1:62" ht="35" customHeight="1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F853" s="11"/>
      <c r="AG853" s="11"/>
      <c r="AH853" s="11"/>
      <c r="AI853" s="11"/>
      <c r="AJ853" s="11"/>
      <c r="AK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</row>
    <row r="854" spans="1:62" ht="35" customHeight="1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F854" s="11"/>
      <c r="AG854" s="11"/>
      <c r="AH854" s="11"/>
      <c r="AI854" s="11"/>
      <c r="AJ854" s="11"/>
      <c r="AK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</row>
    <row r="855" spans="1:62" ht="35" customHeight="1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F855" s="11"/>
      <c r="AG855" s="11"/>
      <c r="AH855" s="11"/>
      <c r="AI855" s="11"/>
      <c r="AJ855" s="11"/>
      <c r="AK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</row>
    <row r="856" spans="1:62" ht="35" customHeight="1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F856" s="11"/>
      <c r="AG856" s="11"/>
      <c r="AH856" s="11"/>
      <c r="AI856" s="11"/>
      <c r="AJ856" s="11"/>
      <c r="AK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</row>
    <row r="857" spans="1:62" ht="35" customHeight="1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F857" s="11"/>
      <c r="AG857" s="11"/>
      <c r="AH857" s="11"/>
      <c r="AI857" s="11"/>
      <c r="AJ857" s="11"/>
      <c r="AK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</row>
    <row r="858" spans="1:62" ht="35" customHeight="1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F858" s="11"/>
      <c r="AG858" s="11"/>
      <c r="AH858" s="11"/>
      <c r="AI858" s="11"/>
      <c r="AJ858" s="11"/>
      <c r="AK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</row>
    <row r="859" spans="1:62" ht="35" customHeight="1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F859" s="11"/>
      <c r="AG859" s="11"/>
      <c r="AH859" s="11"/>
      <c r="AI859" s="11"/>
      <c r="AJ859" s="11"/>
      <c r="AK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</row>
    <row r="860" spans="1:62" ht="35" customHeight="1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F860" s="11"/>
      <c r="AG860" s="11"/>
      <c r="AH860" s="11"/>
      <c r="AI860" s="11"/>
      <c r="AJ860" s="11"/>
      <c r="AK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</row>
    <row r="861" spans="1:62" ht="35" customHeight="1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F861" s="11"/>
      <c r="AG861" s="11"/>
      <c r="AH861" s="11"/>
      <c r="AI861" s="11"/>
      <c r="AJ861" s="11"/>
      <c r="AK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</row>
    <row r="862" spans="1:62" ht="35" customHeight="1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F862" s="11"/>
      <c r="AG862" s="11"/>
      <c r="AH862" s="11"/>
      <c r="AI862" s="11"/>
      <c r="AJ862" s="11"/>
      <c r="AK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</row>
    <row r="863" spans="1:62" ht="35" customHeight="1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F863" s="11"/>
      <c r="AG863" s="11"/>
      <c r="AH863" s="11"/>
      <c r="AI863" s="11"/>
      <c r="AJ863" s="11"/>
      <c r="AK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</row>
    <row r="864" spans="1:62" ht="35" customHeight="1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F864" s="11"/>
      <c r="AG864" s="11"/>
      <c r="AH864" s="11"/>
      <c r="AI864" s="11"/>
      <c r="AJ864" s="11"/>
      <c r="AK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</row>
    <row r="865" spans="1:62" ht="35" customHeight="1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F865" s="11"/>
      <c r="AG865" s="11"/>
      <c r="AH865" s="11"/>
      <c r="AI865" s="11"/>
      <c r="AJ865" s="11"/>
      <c r="AK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</row>
    <row r="866" spans="1:62" ht="35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F866" s="11"/>
      <c r="AG866" s="11"/>
      <c r="AH866" s="11"/>
      <c r="AI866" s="11"/>
      <c r="AJ866" s="11"/>
      <c r="AK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</row>
    <row r="867" spans="1:62" ht="35" customHeight="1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F867" s="11"/>
      <c r="AG867" s="11"/>
      <c r="AH867" s="11"/>
      <c r="AI867" s="11"/>
      <c r="AJ867" s="11"/>
      <c r="AK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</row>
    <row r="868" spans="1:62" ht="35" customHeight="1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F868" s="11"/>
      <c r="AG868" s="11"/>
      <c r="AH868" s="11"/>
      <c r="AI868" s="11"/>
      <c r="AJ868" s="11"/>
      <c r="AK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</row>
    <row r="869" spans="1:62" ht="35" customHeight="1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F869" s="11"/>
      <c r="AG869" s="11"/>
      <c r="AH869" s="11"/>
      <c r="AI869" s="11"/>
      <c r="AJ869" s="11"/>
      <c r="AK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</row>
    <row r="870" spans="1:62" ht="35" customHeight="1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F870" s="11"/>
      <c r="AG870" s="11"/>
      <c r="AH870" s="11"/>
      <c r="AI870" s="11"/>
      <c r="AJ870" s="11"/>
      <c r="AK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</row>
    <row r="871" spans="1:62" ht="35" customHeight="1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F871" s="11"/>
      <c r="AG871" s="11"/>
      <c r="AH871" s="11"/>
      <c r="AI871" s="11"/>
      <c r="AJ871" s="11"/>
      <c r="AK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</row>
    <row r="872" spans="1:62" ht="35" customHeight="1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F872" s="11"/>
      <c r="AG872" s="11"/>
      <c r="AH872" s="11"/>
      <c r="AI872" s="11"/>
      <c r="AJ872" s="11"/>
      <c r="AK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</row>
    <row r="873" spans="1:62" ht="35" customHeight="1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F873" s="11"/>
      <c r="AG873" s="11"/>
      <c r="AH873" s="11"/>
      <c r="AI873" s="11"/>
      <c r="AJ873" s="11"/>
      <c r="AK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</row>
    <row r="874" spans="1:62" ht="35" customHeight="1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F874" s="11"/>
      <c r="AG874" s="11"/>
      <c r="AH874" s="11"/>
      <c r="AI874" s="11"/>
      <c r="AJ874" s="11"/>
      <c r="AK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</row>
    <row r="875" spans="1:62" ht="35" customHeight="1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F875" s="11"/>
      <c r="AG875" s="11"/>
      <c r="AH875" s="11"/>
      <c r="AI875" s="11"/>
      <c r="AJ875" s="11"/>
      <c r="AK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</row>
    <row r="876" spans="1:62" ht="35" customHeight="1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F876" s="11"/>
      <c r="AG876" s="11"/>
      <c r="AH876" s="11"/>
      <c r="AI876" s="11"/>
      <c r="AJ876" s="11"/>
      <c r="AK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</row>
    <row r="877" spans="1:62" ht="35" customHeight="1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F877" s="11"/>
      <c r="AG877" s="11"/>
      <c r="AH877" s="11"/>
      <c r="AI877" s="11"/>
      <c r="AJ877" s="11"/>
      <c r="AK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</row>
    <row r="878" spans="1:62" ht="35" customHeight="1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F878" s="11"/>
      <c r="AG878" s="11"/>
      <c r="AH878" s="11"/>
      <c r="AI878" s="11"/>
      <c r="AJ878" s="11"/>
      <c r="AK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</row>
    <row r="879" spans="1:62" ht="35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F879" s="11"/>
      <c r="AG879" s="11"/>
      <c r="AH879" s="11"/>
      <c r="AI879" s="11"/>
      <c r="AJ879" s="11"/>
      <c r="AK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</row>
    <row r="880" spans="1:62" ht="35" customHeight="1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F880" s="11"/>
      <c r="AG880" s="11"/>
      <c r="AH880" s="11"/>
      <c r="AI880" s="11"/>
      <c r="AJ880" s="11"/>
      <c r="AK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</row>
    <row r="881" spans="1:62" ht="35" customHeight="1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F881" s="11"/>
      <c r="AG881" s="11"/>
      <c r="AH881" s="11"/>
      <c r="AI881" s="11"/>
      <c r="AJ881" s="11"/>
      <c r="AK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</row>
    <row r="882" spans="1:62" ht="35" customHeight="1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F882" s="11"/>
      <c r="AG882" s="11"/>
      <c r="AH882" s="11"/>
      <c r="AI882" s="11"/>
      <c r="AJ882" s="11"/>
      <c r="AK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</row>
    <row r="883" spans="1:62" ht="35" customHeight="1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F883" s="11"/>
      <c r="AG883" s="11"/>
      <c r="AH883" s="11"/>
      <c r="AI883" s="11"/>
      <c r="AJ883" s="11"/>
      <c r="AK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</row>
    <row r="884" spans="1:62" ht="35" customHeight="1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F884" s="11"/>
      <c r="AG884" s="11"/>
      <c r="AH884" s="11"/>
      <c r="AI884" s="11"/>
      <c r="AJ884" s="11"/>
      <c r="AK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</row>
    <row r="885" spans="1:62" ht="35" customHeight="1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F885" s="11"/>
      <c r="AG885" s="11"/>
      <c r="AH885" s="11"/>
      <c r="AI885" s="11"/>
      <c r="AJ885" s="11"/>
      <c r="AK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</row>
    <row r="886" spans="1:62" ht="35" customHeight="1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F886" s="11"/>
      <c r="AG886" s="11"/>
      <c r="AH886" s="11"/>
      <c r="AI886" s="11"/>
      <c r="AJ886" s="11"/>
      <c r="AK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</row>
    <row r="887" spans="1:62" ht="35" customHeight="1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F887" s="11"/>
      <c r="AG887" s="11"/>
      <c r="AH887" s="11"/>
      <c r="AI887" s="11"/>
      <c r="AJ887" s="11"/>
      <c r="AK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</row>
    <row r="888" spans="1:62" ht="35" customHeight="1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F888" s="11"/>
      <c r="AG888" s="11"/>
      <c r="AH888" s="11"/>
      <c r="AI888" s="11"/>
      <c r="AJ888" s="11"/>
      <c r="AK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</row>
    <row r="889" spans="1:62" ht="35" customHeight="1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F889" s="11"/>
      <c r="AG889" s="11"/>
      <c r="AH889" s="11"/>
      <c r="AI889" s="11"/>
      <c r="AJ889" s="11"/>
      <c r="AK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</row>
    <row r="890" spans="1:62" ht="35" customHeight="1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F890" s="11"/>
      <c r="AG890" s="11"/>
      <c r="AH890" s="11"/>
      <c r="AI890" s="11"/>
      <c r="AJ890" s="11"/>
      <c r="AK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</row>
    <row r="891" spans="1:62" ht="35" customHeight="1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F891" s="11"/>
      <c r="AG891" s="11"/>
      <c r="AH891" s="11"/>
      <c r="AI891" s="11"/>
      <c r="AJ891" s="11"/>
      <c r="AK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</row>
    <row r="892" spans="1:62" ht="35" customHeight="1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F892" s="11"/>
      <c r="AG892" s="11"/>
      <c r="AH892" s="11"/>
      <c r="AI892" s="11"/>
      <c r="AJ892" s="11"/>
      <c r="AK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</row>
    <row r="893" spans="1:62" ht="35" customHeight="1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F893" s="11"/>
      <c r="AG893" s="11"/>
      <c r="AH893" s="11"/>
      <c r="AI893" s="11"/>
      <c r="AJ893" s="11"/>
      <c r="AK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</row>
    <row r="894" spans="1:62" ht="35" customHeight="1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F894" s="11"/>
      <c r="AG894" s="11"/>
      <c r="AH894" s="11"/>
      <c r="AI894" s="11"/>
      <c r="AJ894" s="11"/>
      <c r="AK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</row>
    <row r="895" spans="1:62" ht="35" customHeight="1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F895" s="11"/>
      <c r="AG895" s="11"/>
      <c r="AH895" s="11"/>
      <c r="AI895" s="11"/>
      <c r="AJ895" s="11"/>
      <c r="AK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</row>
    <row r="896" spans="1:62" ht="35" customHeight="1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F896" s="11"/>
      <c r="AG896" s="11"/>
      <c r="AH896" s="11"/>
      <c r="AI896" s="11"/>
      <c r="AJ896" s="11"/>
      <c r="AK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</row>
    <row r="897" spans="1:62" ht="35" customHeight="1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F897" s="11"/>
      <c r="AG897" s="11"/>
      <c r="AH897" s="11"/>
      <c r="AI897" s="11"/>
      <c r="AJ897" s="11"/>
      <c r="AK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</row>
    <row r="898" spans="1:62" ht="35" customHeight="1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F898" s="11"/>
      <c r="AG898" s="11"/>
      <c r="AH898" s="11"/>
      <c r="AI898" s="11"/>
      <c r="AJ898" s="11"/>
      <c r="AK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</row>
    <row r="899" spans="1:62" ht="35" customHeight="1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F899" s="11"/>
      <c r="AG899" s="11"/>
      <c r="AH899" s="11"/>
      <c r="AI899" s="11"/>
      <c r="AJ899" s="11"/>
      <c r="AK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</row>
    <row r="900" spans="1:62" ht="35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F900" s="11"/>
      <c r="AG900" s="11"/>
      <c r="AH900" s="11"/>
      <c r="AI900" s="11"/>
      <c r="AJ900" s="11"/>
      <c r="AK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</row>
    <row r="901" spans="1:62" ht="35" customHeight="1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F901" s="11"/>
      <c r="AG901" s="11"/>
      <c r="AH901" s="11"/>
      <c r="AI901" s="11"/>
      <c r="AJ901" s="11"/>
      <c r="AK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</row>
    <row r="902" spans="1:62" ht="35" customHeight="1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F902" s="11"/>
      <c r="AG902" s="11"/>
      <c r="AH902" s="11"/>
      <c r="AI902" s="11"/>
      <c r="AJ902" s="11"/>
      <c r="AK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</row>
    <row r="903" spans="1:62" ht="35" customHeight="1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F903" s="11"/>
      <c r="AG903" s="11"/>
      <c r="AH903" s="11"/>
      <c r="AI903" s="11"/>
      <c r="AJ903" s="11"/>
      <c r="AK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</row>
    <row r="904" spans="1:62" ht="35" customHeight="1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F904" s="11"/>
      <c r="AG904" s="11"/>
      <c r="AH904" s="11"/>
      <c r="AI904" s="11"/>
      <c r="AJ904" s="11"/>
      <c r="AK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</row>
    <row r="905" spans="1:62" ht="35" customHeight="1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F905" s="11"/>
      <c r="AG905" s="11"/>
      <c r="AH905" s="11"/>
      <c r="AI905" s="11"/>
      <c r="AJ905" s="11"/>
      <c r="AK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</row>
    <row r="906" spans="1:62" ht="35" customHeight="1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F906" s="11"/>
      <c r="AG906" s="11"/>
      <c r="AH906" s="11"/>
      <c r="AI906" s="11"/>
      <c r="AJ906" s="11"/>
      <c r="AK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</row>
    <row r="907" spans="1:62" ht="35" customHeight="1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F907" s="11"/>
      <c r="AG907" s="11"/>
      <c r="AH907" s="11"/>
      <c r="AI907" s="11"/>
      <c r="AJ907" s="11"/>
      <c r="AK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</row>
    <row r="908" spans="1:62" ht="35" customHeight="1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F908" s="11"/>
      <c r="AG908" s="11"/>
      <c r="AH908" s="11"/>
      <c r="AI908" s="11"/>
      <c r="AJ908" s="11"/>
      <c r="AK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</row>
    <row r="909" spans="1:62" ht="35" customHeight="1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F909" s="11"/>
      <c r="AG909" s="11"/>
      <c r="AH909" s="11"/>
      <c r="AI909" s="11"/>
      <c r="AJ909" s="11"/>
      <c r="AK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</row>
    <row r="910" spans="1:62" ht="35" customHeight="1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F910" s="11"/>
      <c r="AG910" s="11"/>
      <c r="AH910" s="11"/>
      <c r="AI910" s="11"/>
      <c r="AJ910" s="11"/>
      <c r="AK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</row>
    <row r="911" spans="1:62" ht="35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F911" s="11"/>
      <c r="AG911" s="11"/>
      <c r="AH911" s="11"/>
      <c r="AI911" s="11"/>
      <c r="AJ911" s="11"/>
      <c r="AK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</row>
    <row r="912" spans="1:62" ht="35" customHeight="1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F912" s="11"/>
      <c r="AG912" s="11"/>
      <c r="AH912" s="11"/>
      <c r="AI912" s="11"/>
      <c r="AJ912" s="11"/>
      <c r="AK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</row>
    <row r="913" spans="1:62" ht="35" customHeight="1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F913" s="11"/>
      <c r="AG913" s="11"/>
      <c r="AH913" s="11"/>
      <c r="AI913" s="11"/>
      <c r="AJ913" s="11"/>
      <c r="AK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</row>
    <row r="914" spans="1:62" ht="35" customHeight="1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F914" s="11"/>
      <c r="AG914" s="11"/>
      <c r="AH914" s="11"/>
      <c r="AI914" s="11"/>
      <c r="AJ914" s="11"/>
      <c r="AK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</row>
    <row r="915" spans="1:62" ht="35" customHeight="1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F915" s="11"/>
      <c r="AG915" s="11"/>
      <c r="AH915" s="11"/>
      <c r="AI915" s="11"/>
      <c r="AJ915" s="11"/>
      <c r="AK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</row>
    <row r="916" spans="1:62" ht="35" customHeight="1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F916" s="11"/>
      <c r="AG916" s="11"/>
      <c r="AH916" s="11"/>
      <c r="AI916" s="11"/>
      <c r="AJ916" s="11"/>
      <c r="AK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</row>
    <row r="917" spans="1:62" ht="35" customHeight="1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F917" s="11"/>
      <c r="AG917" s="11"/>
      <c r="AH917" s="11"/>
      <c r="AI917" s="11"/>
      <c r="AJ917" s="11"/>
      <c r="AK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</row>
    <row r="918" spans="1:62" ht="35" customHeight="1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F918" s="11"/>
      <c r="AG918" s="11"/>
      <c r="AH918" s="11"/>
      <c r="AI918" s="11"/>
      <c r="AJ918" s="11"/>
      <c r="AK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</row>
    <row r="919" spans="1:62" ht="35" customHeight="1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F919" s="11"/>
      <c r="AG919" s="11"/>
      <c r="AH919" s="11"/>
      <c r="AI919" s="11"/>
      <c r="AJ919" s="11"/>
      <c r="AK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</row>
    <row r="920" spans="1:62" ht="35" customHeight="1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F920" s="11"/>
      <c r="AG920" s="11"/>
      <c r="AH920" s="11"/>
      <c r="AI920" s="11"/>
      <c r="AJ920" s="11"/>
      <c r="AK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</row>
    <row r="921" spans="1:62" ht="35" customHeight="1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F921" s="11"/>
      <c r="AG921" s="11"/>
      <c r="AH921" s="11"/>
      <c r="AI921" s="11"/>
      <c r="AJ921" s="11"/>
      <c r="AK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</row>
    <row r="922" spans="1:62" ht="35" customHeight="1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F922" s="11"/>
      <c r="AG922" s="11"/>
      <c r="AH922" s="11"/>
      <c r="AI922" s="11"/>
      <c r="AJ922" s="11"/>
      <c r="AK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</row>
    <row r="923" spans="1:62" ht="35" customHeight="1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F923" s="11"/>
      <c r="AG923" s="11"/>
      <c r="AH923" s="11"/>
      <c r="AI923" s="11"/>
      <c r="AJ923" s="11"/>
      <c r="AK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</row>
    <row r="924" spans="1:62" ht="35" customHeight="1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F924" s="11"/>
      <c r="AG924" s="11"/>
      <c r="AH924" s="11"/>
      <c r="AI924" s="11"/>
      <c r="AJ924" s="11"/>
      <c r="AK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</row>
    <row r="925" spans="1:62" ht="35" customHeight="1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F925" s="11"/>
      <c r="AG925" s="11"/>
      <c r="AH925" s="11"/>
      <c r="AI925" s="11"/>
      <c r="AJ925" s="11"/>
      <c r="AK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</row>
    <row r="926" spans="1:62" ht="35" customHeight="1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F926" s="11"/>
      <c r="AG926" s="11"/>
      <c r="AH926" s="11"/>
      <c r="AI926" s="11"/>
      <c r="AJ926" s="11"/>
      <c r="AK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</row>
    <row r="927" spans="1:62" ht="35" customHeight="1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F927" s="11"/>
      <c r="AG927" s="11"/>
      <c r="AH927" s="11"/>
      <c r="AI927" s="11"/>
      <c r="AJ927" s="11"/>
      <c r="AK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</row>
    <row r="928" spans="1:62" ht="35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F928" s="11"/>
      <c r="AG928" s="11"/>
      <c r="AH928" s="11"/>
      <c r="AI928" s="11"/>
      <c r="AJ928" s="11"/>
      <c r="AK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</row>
    <row r="929" spans="1:62" ht="35" customHeight="1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F929" s="11"/>
      <c r="AG929" s="11"/>
      <c r="AH929" s="11"/>
      <c r="AI929" s="11"/>
      <c r="AJ929" s="11"/>
      <c r="AK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</row>
    <row r="930" spans="1:62" ht="35" customHeight="1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F930" s="11"/>
      <c r="AG930" s="11"/>
      <c r="AH930" s="11"/>
      <c r="AI930" s="11"/>
      <c r="AJ930" s="11"/>
      <c r="AK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</row>
    <row r="931" spans="1:62" ht="35" customHeight="1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F931" s="11"/>
      <c r="AG931" s="11"/>
      <c r="AH931" s="11"/>
      <c r="AI931" s="11"/>
      <c r="AJ931" s="11"/>
      <c r="AK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</row>
    <row r="932" spans="1:62" ht="35" customHeight="1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F932" s="11"/>
      <c r="AG932" s="11"/>
      <c r="AH932" s="11"/>
      <c r="AI932" s="11"/>
      <c r="AJ932" s="11"/>
      <c r="AK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</row>
    <row r="933" spans="1:62" ht="35" customHeight="1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F933" s="11"/>
      <c r="AG933" s="11"/>
      <c r="AH933" s="11"/>
      <c r="AI933" s="11"/>
      <c r="AJ933" s="11"/>
      <c r="AK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</row>
    <row r="934" spans="1:62" ht="35" customHeight="1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F934" s="11"/>
      <c r="AG934" s="11"/>
      <c r="AH934" s="11"/>
      <c r="AI934" s="11"/>
      <c r="AJ934" s="11"/>
      <c r="AK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</row>
    <row r="935" spans="1:62" ht="35" customHeight="1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F935" s="11"/>
      <c r="AG935" s="11"/>
      <c r="AH935" s="11"/>
      <c r="AI935" s="11"/>
      <c r="AJ935" s="11"/>
      <c r="AK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</row>
    <row r="936" spans="1:62" ht="35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F936" s="11"/>
      <c r="AG936" s="11"/>
      <c r="AH936" s="11"/>
      <c r="AI936" s="11"/>
      <c r="AJ936" s="11"/>
      <c r="AK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</row>
    <row r="937" spans="1:62" ht="35" customHeight="1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F937" s="11"/>
      <c r="AG937" s="11"/>
      <c r="AH937" s="11"/>
      <c r="AI937" s="11"/>
      <c r="AJ937" s="11"/>
      <c r="AK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</row>
    <row r="938" spans="1:62" ht="35" customHeight="1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F938" s="11"/>
      <c r="AG938" s="11"/>
      <c r="AH938" s="11"/>
      <c r="AI938" s="11"/>
      <c r="AJ938" s="11"/>
      <c r="AK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</row>
    <row r="939" spans="1:62" ht="35" customHeight="1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F939" s="11"/>
      <c r="AG939" s="11"/>
      <c r="AH939" s="11"/>
      <c r="AI939" s="11"/>
      <c r="AJ939" s="11"/>
      <c r="AK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</row>
    <row r="940" spans="1:62" ht="35" customHeight="1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F940" s="11"/>
      <c r="AG940" s="11"/>
      <c r="AH940" s="11"/>
      <c r="AI940" s="11"/>
      <c r="AJ940" s="11"/>
      <c r="AK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</row>
    <row r="941" spans="1:62" ht="35" customHeight="1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F941" s="11"/>
      <c r="AG941" s="11"/>
      <c r="AH941" s="11"/>
      <c r="AI941" s="11"/>
      <c r="AJ941" s="11"/>
      <c r="AK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</row>
    <row r="942" spans="1:62" ht="35" customHeight="1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F942" s="11"/>
      <c r="AG942" s="11"/>
      <c r="AH942" s="11"/>
      <c r="AI942" s="11"/>
      <c r="AJ942" s="11"/>
      <c r="AK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</row>
    <row r="943" spans="1:62" ht="35" customHeight="1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F943" s="11"/>
      <c r="AG943" s="11"/>
      <c r="AH943" s="11"/>
      <c r="AI943" s="11"/>
      <c r="AJ943" s="11"/>
      <c r="AK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</row>
    <row r="944" spans="1:62" ht="35" customHeight="1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F944" s="11"/>
      <c r="AG944" s="11"/>
      <c r="AH944" s="11"/>
      <c r="AI944" s="11"/>
      <c r="AJ944" s="11"/>
      <c r="AK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</row>
    <row r="945" spans="1:62" ht="35" customHeight="1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F945" s="11"/>
      <c r="AG945" s="11"/>
      <c r="AH945" s="11"/>
      <c r="AI945" s="11"/>
      <c r="AJ945" s="11"/>
      <c r="AK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</row>
    <row r="946" spans="1:62" ht="35" customHeight="1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F946" s="11"/>
      <c r="AG946" s="11"/>
      <c r="AH946" s="11"/>
      <c r="AI946" s="11"/>
      <c r="AJ946" s="11"/>
      <c r="AK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</row>
    <row r="947" spans="1:62" ht="35" customHeight="1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F947" s="11"/>
      <c r="AG947" s="11"/>
      <c r="AH947" s="11"/>
      <c r="AI947" s="11"/>
      <c r="AJ947" s="11"/>
      <c r="AK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</row>
    <row r="948" spans="1:62" ht="35" customHeight="1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F948" s="11"/>
      <c r="AG948" s="11"/>
      <c r="AH948" s="11"/>
      <c r="AI948" s="11"/>
      <c r="AJ948" s="11"/>
      <c r="AK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</row>
    <row r="949" spans="1:62" ht="35" customHeight="1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F949" s="11"/>
      <c r="AG949" s="11"/>
      <c r="AH949" s="11"/>
      <c r="AI949" s="11"/>
      <c r="AJ949" s="11"/>
      <c r="AK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</row>
    <row r="950" spans="1:62" ht="35" customHeight="1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F950" s="11"/>
      <c r="AG950" s="11"/>
      <c r="AH950" s="11"/>
      <c r="AI950" s="11"/>
      <c r="AJ950" s="11"/>
      <c r="AK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</row>
    <row r="951" spans="1:62" ht="35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F951" s="11"/>
      <c r="AG951" s="11"/>
      <c r="AH951" s="11"/>
      <c r="AI951" s="11"/>
      <c r="AJ951" s="11"/>
      <c r="AK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</row>
    <row r="952" spans="1:62" ht="35" customHeight="1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F952" s="11"/>
      <c r="AG952" s="11"/>
      <c r="AH952" s="11"/>
      <c r="AI952" s="11"/>
      <c r="AJ952" s="11"/>
      <c r="AK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</row>
    <row r="953" spans="1:62" ht="35" customHeight="1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F953" s="11"/>
      <c r="AG953" s="11"/>
      <c r="AH953" s="11"/>
      <c r="AI953" s="11"/>
      <c r="AJ953" s="11"/>
      <c r="AK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</row>
    <row r="954" spans="1:62" ht="35" customHeight="1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F954" s="11"/>
      <c r="AG954" s="11"/>
      <c r="AH954" s="11"/>
      <c r="AI954" s="11"/>
      <c r="AJ954" s="11"/>
      <c r="AK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</row>
    <row r="955" spans="1:62" ht="35" customHeight="1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F955" s="11"/>
      <c r="AG955" s="11"/>
      <c r="AH955" s="11"/>
      <c r="AI955" s="11"/>
      <c r="AJ955" s="11"/>
      <c r="AK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</row>
    <row r="956" spans="1:62" ht="35" customHeight="1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F956" s="11"/>
      <c r="AG956" s="11"/>
      <c r="AH956" s="11"/>
      <c r="AI956" s="11"/>
      <c r="AJ956" s="11"/>
      <c r="AK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</row>
    <row r="957" spans="1:62" ht="35" customHeight="1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F957" s="11"/>
      <c r="AG957" s="11"/>
      <c r="AH957" s="11"/>
      <c r="AI957" s="11"/>
      <c r="AJ957" s="11"/>
      <c r="AK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</row>
    <row r="958" spans="1:62" ht="35" customHeight="1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F958" s="11"/>
      <c r="AG958" s="11"/>
      <c r="AH958" s="11"/>
      <c r="AI958" s="11"/>
      <c r="AJ958" s="11"/>
      <c r="AK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</row>
    <row r="959" spans="1:62" ht="35" customHeight="1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F959" s="11"/>
      <c r="AG959" s="11"/>
      <c r="AH959" s="11"/>
      <c r="AI959" s="11"/>
      <c r="AJ959" s="11"/>
      <c r="AK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</row>
    <row r="960" spans="1:62" ht="35" customHeight="1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F960" s="11"/>
      <c r="AG960" s="11"/>
      <c r="AH960" s="11"/>
      <c r="AI960" s="11"/>
      <c r="AJ960" s="11"/>
      <c r="AK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</row>
    <row r="961" spans="1:62" ht="35" customHeight="1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F961" s="11"/>
      <c r="AG961" s="11"/>
      <c r="AH961" s="11"/>
      <c r="AI961" s="11"/>
      <c r="AJ961" s="11"/>
      <c r="AK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</row>
    <row r="962" spans="1:62" ht="35" customHeight="1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F962" s="11"/>
      <c r="AG962" s="11"/>
      <c r="AH962" s="11"/>
      <c r="AI962" s="11"/>
      <c r="AJ962" s="11"/>
      <c r="AK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</row>
    <row r="963" spans="1:62" ht="35" customHeight="1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F963" s="11"/>
      <c r="AG963" s="11"/>
      <c r="AH963" s="11"/>
      <c r="AI963" s="11"/>
      <c r="AJ963" s="11"/>
      <c r="AK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</row>
    <row r="964" spans="1:62" ht="35" customHeight="1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F964" s="11"/>
      <c r="AG964" s="11"/>
      <c r="AH964" s="11"/>
      <c r="AI964" s="11"/>
      <c r="AJ964" s="11"/>
      <c r="AK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</row>
    <row r="965" spans="1:62" ht="35" customHeight="1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F965" s="11"/>
      <c r="AG965" s="11"/>
      <c r="AH965" s="11"/>
      <c r="AI965" s="11"/>
      <c r="AJ965" s="11"/>
      <c r="AK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</row>
    <row r="966" spans="1:62" ht="35" customHeight="1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F966" s="11"/>
      <c r="AG966" s="11"/>
      <c r="AH966" s="11"/>
      <c r="AI966" s="11"/>
      <c r="AJ966" s="11"/>
      <c r="AK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</row>
    <row r="967" spans="1:62" ht="35" customHeight="1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F967" s="11"/>
      <c r="AG967" s="11"/>
      <c r="AH967" s="11"/>
      <c r="AI967" s="11"/>
      <c r="AJ967" s="11"/>
      <c r="AK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</row>
    <row r="968" spans="1:62" ht="35" customHeight="1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F968" s="11"/>
      <c r="AG968" s="11"/>
      <c r="AH968" s="11"/>
      <c r="AI968" s="11"/>
      <c r="AJ968" s="11"/>
      <c r="AK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</row>
    <row r="969" spans="1:62" ht="35" customHeight="1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F969" s="11"/>
      <c r="AG969" s="11"/>
      <c r="AH969" s="11"/>
      <c r="AI969" s="11"/>
      <c r="AJ969" s="11"/>
      <c r="AK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</row>
    <row r="970" spans="1:62" ht="35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F970" s="11"/>
      <c r="AG970" s="11"/>
      <c r="AH970" s="11"/>
      <c r="AI970" s="11"/>
      <c r="AJ970" s="11"/>
      <c r="AK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</row>
    <row r="971" spans="1:62" ht="35" customHeight="1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F971" s="11"/>
      <c r="AG971" s="11"/>
      <c r="AH971" s="11"/>
      <c r="AI971" s="11"/>
      <c r="AJ971" s="11"/>
      <c r="AK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</row>
    <row r="972" spans="1:62" ht="35" customHeight="1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F972" s="11"/>
      <c r="AG972" s="11"/>
      <c r="AH972" s="11"/>
      <c r="AI972" s="11"/>
      <c r="AJ972" s="11"/>
      <c r="AK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</row>
    <row r="973" spans="1:62" ht="35" customHeight="1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F973" s="11"/>
      <c r="AG973" s="11"/>
      <c r="AH973" s="11"/>
      <c r="AI973" s="11"/>
      <c r="AJ973" s="11"/>
      <c r="AK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</row>
    <row r="974" spans="1:62" ht="35" customHeight="1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F974" s="11"/>
      <c r="AG974" s="11"/>
      <c r="AH974" s="11"/>
      <c r="AI974" s="11"/>
      <c r="AJ974" s="11"/>
      <c r="AK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</row>
    <row r="975" spans="1:62" ht="35" customHeight="1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F975" s="11"/>
      <c r="AG975" s="11"/>
      <c r="AH975" s="11"/>
      <c r="AI975" s="11"/>
      <c r="AJ975" s="11"/>
      <c r="AK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</row>
    <row r="976" spans="1:62" ht="35" customHeight="1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F976" s="11"/>
      <c r="AG976" s="11"/>
      <c r="AH976" s="11"/>
      <c r="AI976" s="11"/>
      <c r="AJ976" s="11"/>
      <c r="AK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</row>
    <row r="977" spans="1:62" ht="35" customHeight="1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F977" s="11"/>
      <c r="AG977" s="11"/>
      <c r="AH977" s="11"/>
      <c r="AI977" s="11"/>
      <c r="AJ977" s="11"/>
      <c r="AK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</row>
    <row r="978" spans="1:62" ht="35" customHeight="1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F978" s="11"/>
      <c r="AG978" s="11"/>
      <c r="AH978" s="11"/>
      <c r="AI978" s="11"/>
      <c r="AJ978" s="11"/>
      <c r="AK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</row>
    <row r="979" spans="1:62" ht="35" customHeight="1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F979" s="11"/>
      <c r="AG979" s="11"/>
      <c r="AH979" s="11"/>
      <c r="AI979" s="11"/>
      <c r="AJ979" s="11"/>
      <c r="AK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</row>
    <row r="980" spans="1:62" ht="35" customHeight="1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F980" s="11"/>
      <c r="AG980" s="11"/>
      <c r="AH980" s="11"/>
      <c r="AI980" s="11"/>
      <c r="AJ980" s="11"/>
      <c r="AK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</row>
    <row r="981" spans="1:62" ht="35" customHeight="1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F981" s="11"/>
      <c r="AG981" s="11"/>
      <c r="AH981" s="11"/>
      <c r="AI981" s="11"/>
      <c r="AJ981" s="11"/>
      <c r="AK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</row>
    <row r="982" spans="1:62" ht="35" customHeight="1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F982" s="11"/>
      <c r="AG982" s="11"/>
      <c r="AH982" s="11"/>
      <c r="AI982" s="11"/>
      <c r="AJ982" s="11"/>
      <c r="AK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</row>
    <row r="983" spans="1:62" ht="35" customHeight="1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F983" s="11"/>
      <c r="AG983" s="11"/>
      <c r="AH983" s="11"/>
      <c r="AI983" s="11"/>
      <c r="AJ983" s="11"/>
      <c r="AK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</row>
    <row r="984" spans="1:62" ht="35" customHeight="1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F984" s="11"/>
      <c r="AG984" s="11"/>
      <c r="AH984" s="11"/>
      <c r="AI984" s="11"/>
      <c r="AJ984" s="11"/>
      <c r="AK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</row>
    <row r="985" spans="1:62" ht="35" customHeight="1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F985" s="11"/>
      <c r="AG985" s="11"/>
      <c r="AH985" s="11"/>
      <c r="AI985" s="11"/>
      <c r="AJ985" s="11"/>
      <c r="AK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</row>
    <row r="986" spans="1:62" ht="35" customHeight="1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F986" s="11"/>
      <c r="AG986" s="11"/>
      <c r="AH986" s="11"/>
      <c r="AI986" s="11"/>
      <c r="AJ986" s="11"/>
      <c r="AK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</row>
    <row r="987" spans="1:62" ht="35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F987" s="11"/>
      <c r="AG987" s="11"/>
      <c r="AH987" s="11"/>
      <c r="AI987" s="11"/>
      <c r="AJ987" s="11"/>
      <c r="AK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</row>
    <row r="988" spans="1:62" ht="35" customHeight="1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F988" s="11"/>
      <c r="AG988" s="11"/>
      <c r="AH988" s="11"/>
      <c r="AI988" s="11"/>
      <c r="AJ988" s="11"/>
      <c r="AK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</row>
    <row r="989" spans="1:62" ht="35" customHeight="1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F989" s="11"/>
      <c r="AG989" s="11"/>
      <c r="AH989" s="11"/>
      <c r="AI989" s="11"/>
      <c r="AJ989" s="11"/>
      <c r="AK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</row>
    <row r="990" spans="1:62" ht="35" customHeight="1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F990" s="11"/>
      <c r="AG990" s="11"/>
      <c r="AH990" s="11"/>
      <c r="AI990" s="11"/>
      <c r="AJ990" s="11"/>
      <c r="AK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</row>
    <row r="991" spans="1:62" ht="35" customHeight="1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F991" s="11"/>
      <c r="AG991" s="11"/>
      <c r="AH991" s="11"/>
      <c r="AI991" s="11"/>
      <c r="AJ991" s="11"/>
      <c r="AK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</row>
    <row r="992" spans="1:62" ht="35" customHeight="1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F992" s="11"/>
      <c r="AG992" s="11"/>
      <c r="AH992" s="11"/>
      <c r="AI992" s="11"/>
      <c r="AJ992" s="11"/>
      <c r="AK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</row>
    <row r="993" spans="1:62" ht="35" customHeight="1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F993" s="11"/>
      <c r="AG993" s="11"/>
      <c r="AH993" s="11"/>
      <c r="AI993" s="11"/>
      <c r="AJ993" s="11"/>
      <c r="AK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</row>
    <row r="994" spans="1:62" ht="35" customHeight="1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F994" s="11"/>
      <c r="AG994" s="11"/>
      <c r="AH994" s="11"/>
      <c r="AI994" s="11"/>
      <c r="AJ994" s="11"/>
      <c r="AK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</row>
    <row r="995" spans="1:62" ht="35" customHeight="1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F995" s="11"/>
      <c r="AG995" s="11"/>
      <c r="AH995" s="11"/>
      <c r="AI995" s="11"/>
      <c r="AJ995" s="11"/>
      <c r="AK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</row>
    <row r="996" spans="1:62" ht="35" customHeight="1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F996" s="11"/>
      <c r="AG996" s="11"/>
      <c r="AH996" s="11"/>
      <c r="AI996" s="11"/>
      <c r="AJ996" s="11"/>
      <c r="AK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</row>
    <row r="997" spans="1:62" ht="35" customHeight="1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F997" s="11"/>
      <c r="AG997" s="11"/>
      <c r="AH997" s="11"/>
      <c r="AI997" s="11"/>
      <c r="AJ997" s="11"/>
      <c r="AK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</row>
    <row r="998" spans="1:62" ht="35" customHeight="1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F998" s="11"/>
      <c r="AG998" s="11"/>
      <c r="AH998" s="11"/>
      <c r="AI998" s="11"/>
      <c r="AJ998" s="11"/>
      <c r="AK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</row>
    <row r="999" spans="1:62" ht="35" customHeight="1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F999" s="11"/>
      <c r="AG999" s="11"/>
      <c r="AH999" s="11"/>
      <c r="AI999" s="11"/>
      <c r="AJ999" s="11"/>
      <c r="AK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</row>
    <row r="1000" spans="1:62" ht="35" customHeight="1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F1000" s="11"/>
      <c r="AG1000" s="11"/>
      <c r="AH1000" s="11"/>
      <c r="AI1000" s="11"/>
      <c r="AJ1000" s="11"/>
      <c r="AK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</row>
    <row r="1001" spans="1:62" ht="35" customHeight="1" x14ac:dyDescent="0.1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F1001" s="11"/>
      <c r="AG1001" s="11"/>
      <c r="AH1001" s="11"/>
      <c r="AI1001" s="11"/>
      <c r="AJ1001" s="11"/>
      <c r="AK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</row>
    <row r="1002" spans="1:62" ht="35" customHeight="1" x14ac:dyDescent="0.1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F1002" s="11"/>
      <c r="AG1002" s="11"/>
      <c r="AH1002" s="11"/>
      <c r="AI1002" s="11"/>
      <c r="AJ1002" s="11"/>
      <c r="AK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</row>
    <row r="1003" spans="1:62" ht="35" customHeight="1" x14ac:dyDescent="0.1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F1003" s="11"/>
      <c r="AG1003" s="11"/>
      <c r="AH1003" s="11"/>
      <c r="AI1003" s="11"/>
      <c r="AJ1003" s="11"/>
      <c r="AK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</row>
    <row r="1004" spans="1:62" ht="35" customHeight="1" x14ac:dyDescent="0.1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F1004" s="11"/>
      <c r="AG1004" s="11"/>
      <c r="AH1004" s="11"/>
      <c r="AI1004" s="11"/>
      <c r="AJ1004" s="11"/>
      <c r="AK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</row>
    <row r="1005" spans="1:62" ht="35" customHeight="1" x14ac:dyDescent="0.1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F1005" s="11"/>
      <c r="AG1005" s="11"/>
      <c r="AH1005" s="11"/>
      <c r="AI1005" s="11"/>
      <c r="AJ1005" s="11"/>
      <c r="AK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</row>
    <row r="1006" spans="1:62" ht="35" customHeight="1" x14ac:dyDescent="0.1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F1006" s="11"/>
      <c r="AG1006" s="11"/>
      <c r="AH1006" s="11"/>
      <c r="AI1006" s="11"/>
      <c r="AJ1006" s="11"/>
      <c r="AK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</row>
    <row r="1007" spans="1:62" ht="35" customHeight="1" x14ac:dyDescent="0.1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F1007" s="11"/>
      <c r="AG1007" s="11"/>
      <c r="AH1007" s="11"/>
      <c r="AI1007" s="11"/>
      <c r="AJ1007" s="11"/>
      <c r="AK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</row>
    <row r="1008" spans="1:62" ht="35" customHeight="1" x14ac:dyDescent="0.1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F1008" s="11"/>
      <c r="AG1008" s="11"/>
      <c r="AH1008" s="11"/>
      <c r="AI1008" s="11"/>
      <c r="AJ1008" s="11"/>
      <c r="AK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</row>
    <row r="1009" spans="1:62" ht="35" customHeight="1" x14ac:dyDescent="0.1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F1009" s="11"/>
      <c r="AG1009" s="11"/>
      <c r="AH1009" s="11"/>
      <c r="AI1009" s="11"/>
      <c r="AJ1009" s="11"/>
      <c r="AK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</row>
    <row r="1010" spans="1:62" ht="35" customHeight="1" x14ac:dyDescent="0.1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F1010" s="11"/>
      <c r="AG1010" s="11"/>
      <c r="AH1010" s="11"/>
      <c r="AI1010" s="11"/>
      <c r="AJ1010" s="11"/>
      <c r="AK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</row>
    <row r="1011" spans="1:62" ht="35" customHeight="1" x14ac:dyDescent="0.1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F1011" s="11"/>
      <c r="AG1011" s="11"/>
      <c r="AH1011" s="11"/>
      <c r="AI1011" s="11"/>
      <c r="AJ1011" s="11"/>
      <c r="AK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</row>
    <row r="1012" spans="1:62" ht="35" customHeight="1" x14ac:dyDescent="0.1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F1012" s="11"/>
      <c r="AG1012" s="11"/>
      <c r="AH1012" s="11"/>
      <c r="AI1012" s="11"/>
      <c r="AJ1012" s="11"/>
      <c r="AK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</row>
    <row r="1013" spans="1:62" ht="35" customHeight="1" x14ac:dyDescent="0.1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F1013" s="11"/>
      <c r="AG1013" s="11"/>
      <c r="AH1013" s="11"/>
      <c r="AI1013" s="11"/>
      <c r="AJ1013" s="11"/>
      <c r="AK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</row>
    <row r="1014" spans="1:62" ht="35" customHeight="1" x14ac:dyDescent="0.1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F1014" s="11"/>
      <c r="AG1014" s="11"/>
      <c r="AH1014" s="11"/>
      <c r="AI1014" s="11"/>
      <c r="AJ1014" s="11"/>
      <c r="AK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</row>
    <row r="1015" spans="1:62" ht="35" customHeight="1" x14ac:dyDescent="0.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F1015" s="11"/>
      <c r="AG1015" s="11"/>
      <c r="AH1015" s="11"/>
      <c r="AI1015" s="11"/>
      <c r="AJ1015" s="11"/>
      <c r="AK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</row>
    <row r="1016" spans="1:62" ht="35" customHeight="1" x14ac:dyDescent="0.1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F1016" s="11"/>
      <c r="AG1016" s="11"/>
      <c r="AH1016" s="11"/>
      <c r="AI1016" s="11"/>
      <c r="AJ1016" s="11"/>
      <c r="AK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</row>
    <row r="1017" spans="1:62" ht="35" customHeight="1" x14ac:dyDescent="0.1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F1017" s="11"/>
      <c r="AG1017" s="11"/>
      <c r="AH1017" s="11"/>
      <c r="AI1017" s="11"/>
      <c r="AJ1017" s="11"/>
      <c r="AK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</row>
    <row r="1018" spans="1:62" ht="35" customHeight="1" x14ac:dyDescent="0.1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F1018" s="11"/>
      <c r="AG1018" s="11"/>
      <c r="AH1018" s="11"/>
      <c r="AI1018" s="11"/>
      <c r="AJ1018" s="11"/>
      <c r="AK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</row>
    <row r="1019" spans="1:62" ht="35" customHeight="1" x14ac:dyDescent="0.1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F1019" s="11"/>
      <c r="AG1019" s="11"/>
      <c r="AH1019" s="11"/>
      <c r="AI1019" s="11"/>
      <c r="AJ1019" s="11"/>
      <c r="AK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</row>
    <row r="1020" spans="1:62" ht="35" customHeight="1" x14ac:dyDescent="0.1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F1020" s="11"/>
      <c r="AG1020" s="11"/>
      <c r="AH1020" s="11"/>
      <c r="AI1020" s="11"/>
      <c r="AJ1020" s="11"/>
      <c r="AK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</row>
    <row r="1021" spans="1:62" ht="35" customHeight="1" x14ac:dyDescent="0.1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F1021" s="11"/>
      <c r="AG1021" s="11"/>
      <c r="AH1021" s="11"/>
      <c r="AI1021" s="11"/>
      <c r="AJ1021" s="11"/>
      <c r="AK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</row>
    <row r="1022" spans="1:62" ht="35" customHeight="1" x14ac:dyDescent="0.1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F1022" s="11"/>
      <c r="AG1022" s="11"/>
      <c r="AH1022" s="11"/>
      <c r="AI1022" s="11"/>
      <c r="AJ1022" s="11"/>
      <c r="AK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</row>
    <row r="1023" spans="1:62" ht="35" customHeight="1" x14ac:dyDescent="0.1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F1023" s="11"/>
      <c r="AG1023" s="11"/>
      <c r="AH1023" s="11"/>
      <c r="AI1023" s="11"/>
      <c r="AJ1023" s="11"/>
      <c r="AK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</row>
    <row r="1024" spans="1:62" ht="35" customHeight="1" x14ac:dyDescent="0.1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F1024" s="11"/>
      <c r="AG1024" s="11"/>
      <c r="AH1024" s="11"/>
      <c r="AI1024" s="11"/>
      <c r="AJ1024" s="11"/>
      <c r="AK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</row>
    <row r="1025" spans="1:62" ht="35" customHeight="1" x14ac:dyDescent="0.1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F1025" s="11"/>
      <c r="AG1025" s="11"/>
      <c r="AH1025" s="11"/>
      <c r="AI1025" s="11"/>
      <c r="AJ1025" s="11"/>
      <c r="AK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</row>
    <row r="1026" spans="1:62" ht="35" customHeight="1" x14ac:dyDescent="0.1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AC1026" s="11"/>
      <c r="AD1026" s="11"/>
      <c r="AF1026" s="11"/>
      <c r="AG1026" s="11"/>
      <c r="AH1026" s="11"/>
      <c r="AI1026" s="11"/>
      <c r="AJ1026" s="11"/>
      <c r="AK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</row>
    <row r="1027" spans="1:62" ht="35" customHeight="1" x14ac:dyDescent="0.1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AC1027" s="11"/>
      <c r="AD1027" s="11"/>
      <c r="AF1027" s="11"/>
      <c r="AG1027" s="11"/>
      <c r="AH1027" s="11"/>
      <c r="AI1027" s="11"/>
      <c r="AJ1027" s="11"/>
      <c r="AK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</row>
    <row r="1028" spans="1:62" ht="35" customHeight="1" x14ac:dyDescent="0.1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AC1028" s="11"/>
      <c r="AD1028" s="11"/>
      <c r="AF1028" s="11"/>
      <c r="AG1028" s="11"/>
      <c r="AH1028" s="11"/>
      <c r="AI1028" s="11"/>
      <c r="AJ1028" s="11"/>
      <c r="AK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</row>
    <row r="1029" spans="1:62" ht="35" customHeight="1" x14ac:dyDescent="0.1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AC1029" s="11"/>
      <c r="AD1029" s="11"/>
      <c r="AF1029" s="11"/>
      <c r="AG1029" s="11"/>
      <c r="AH1029" s="11"/>
      <c r="AI1029" s="11"/>
      <c r="AJ1029" s="11"/>
      <c r="AK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</row>
    <row r="1030" spans="1:62" ht="35" customHeight="1" x14ac:dyDescent="0.1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AC1030" s="11"/>
      <c r="AD1030" s="11"/>
      <c r="AF1030" s="11"/>
      <c r="AG1030" s="11"/>
      <c r="AH1030" s="11"/>
      <c r="AI1030" s="11"/>
      <c r="AJ1030" s="11"/>
      <c r="AK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</row>
    <row r="1031" spans="1:62" ht="35" customHeight="1" x14ac:dyDescent="0.1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AC1031" s="11"/>
      <c r="AD1031" s="11"/>
      <c r="AF1031" s="11"/>
      <c r="AG1031" s="11"/>
      <c r="AH1031" s="11"/>
      <c r="AI1031" s="11"/>
      <c r="AJ1031" s="11"/>
      <c r="AK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</row>
    <row r="1032" spans="1:62" ht="35" customHeight="1" x14ac:dyDescent="0.1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AC1032" s="11"/>
      <c r="AD1032" s="11"/>
      <c r="AF1032" s="11"/>
      <c r="AG1032" s="11"/>
      <c r="AH1032" s="11"/>
      <c r="AI1032" s="11"/>
      <c r="AJ1032" s="11"/>
      <c r="AK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</row>
    <row r="1033" spans="1:62" ht="35" customHeight="1" x14ac:dyDescent="0.1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AC1033" s="11"/>
      <c r="AD1033" s="11"/>
      <c r="AF1033" s="11"/>
      <c r="AG1033" s="11"/>
      <c r="AH1033" s="11"/>
      <c r="AI1033" s="11"/>
      <c r="AJ1033" s="11"/>
      <c r="AK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</row>
    <row r="1034" spans="1:62" ht="35" customHeight="1" x14ac:dyDescent="0.1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AC1034" s="11"/>
      <c r="AD1034" s="11"/>
      <c r="AF1034" s="11"/>
      <c r="AG1034" s="11"/>
      <c r="AH1034" s="11"/>
      <c r="AI1034" s="11"/>
      <c r="AJ1034" s="11"/>
      <c r="AK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</row>
    <row r="1035" spans="1:62" ht="35" customHeight="1" x14ac:dyDescent="0.1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AC1035" s="11"/>
      <c r="AD1035" s="11"/>
      <c r="AF1035" s="11"/>
      <c r="AG1035" s="11"/>
      <c r="AH1035" s="11"/>
      <c r="AI1035" s="11"/>
      <c r="AJ1035" s="11"/>
      <c r="AK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</row>
    <row r="1036" spans="1:62" ht="35" customHeight="1" x14ac:dyDescent="0.1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AC1036" s="11"/>
      <c r="AD1036" s="11"/>
      <c r="AF1036" s="11"/>
      <c r="AG1036" s="11"/>
      <c r="AH1036" s="11"/>
      <c r="AI1036" s="11"/>
      <c r="AJ1036" s="11"/>
      <c r="AK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</row>
    <row r="1037" spans="1:62" ht="35" customHeight="1" x14ac:dyDescent="0.1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AC1037" s="11"/>
      <c r="AD1037" s="11"/>
      <c r="AF1037" s="11"/>
      <c r="AG1037" s="11"/>
      <c r="AH1037" s="11"/>
      <c r="AI1037" s="11"/>
      <c r="AJ1037" s="11"/>
      <c r="AK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</row>
    <row r="1038" spans="1:62" ht="35" customHeight="1" x14ac:dyDescent="0.1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AC1038" s="11"/>
      <c r="AD1038" s="11"/>
      <c r="AF1038" s="11"/>
      <c r="AG1038" s="11"/>
      <c r="AH1038" s="11"/>
      <c r="AI1038" s="11"/>
      <c r="AJ1038" s="11"/>
      <c r="AK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</row>
  </sheetData>
  <mergeCells count="5">
    <mergeCell ref="AM1:AN1"/>
    <mergeCell ref="C5:C7"/>
    <mergeCell ref="N12:N13"/>
    <mergeCell ref="M16:M17"/>
    <mergeCell ref="M12:M13"/>
  </mergeCells>
  <phoneticPr fontId="14" type="noConversion"/>
  <dataValidations count="1">
    <dataValidation type="list" allowBlank="1" showInputMessage="1" showErrorMessage="1" sqref="O48:O51 O55:O57 O61:O63 L41:M41 O45:O46" xr:uid="{F4ED51EE-2217-3547-8FB4-AFAD4D4C312D}">
      <formula1>"Quiet,Music (mid volume),Appliance - Vent,Office Babble,TV (mid volume)"</formula1>
    </dataValidation>
  </dataValidations>
  <pageMargins left="0.7" right="0.7" top="0.75" bottom="0.75" header="0.3" footer="0.3"/>
  <pageSetup orientation="portrait" horizontalDpi="0" verticalDpi="0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47A2-758D-4D96-8CFF-C7C58C88782C}">
  <dimension ref="A1:AJ160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I43" sqref="I43"/>
    </sheetView>
  </sheetViews>
  <sheetFormatPr baseColWidth="10" defaultColWidth="16.33203125" defaultRowHeight="38" customHeight="1" x14ac:dyDescent="0.15"/>
  <cols>
    <col min="1" max="1" width="11.5" style="1" customWidth="1"/>
    <col min="2" max="4" width="18.83203125" style="1" customWidth="1"/>
    <col min="5" max="5" width="17.5" style="1" customWidth="1"/>
    <col min="6" max="6" width="11.1640625" style="1" customWidth="1"/>
    <col min="7" max="8" width="18.83203125" style="1" customWidth="1"/>
    <col min="9" max="9" width="21.33203125" style="1" customWidth="1"/>
    <col min="10" max="10" width="16.33203125" style="1" customWidth="1"/>
    <col min="11" max="12" width="12.5" style="1" bestFit="1" customWidth="1"/>
    <col min="13" max="13" width="13.5" style="1" bestFit="1" customWidth="1"/>
    <col min="14" max="15" width="2.1640625" style="1" bestFit="1" customWidth="1"/>
    <col min="16" max="16" width="2.1640625" style="1" customWidth="1"/>
    <col min="17" max="21" width="2.1640625" style="1" bestFit="1" customWidth="1"/>
    <col min="22" max="34" width="3.1640625" style="1" bestFit="1" customWidth="1"/>
    <col min="35" max="35" width="6.1640625" style="1" bestFit="1" customWidth="1"/>
    <col min="36" max="36" width="10" style="1" bestFit="1" customWidth="1"/>
    <col min="37" max="16384" width="16.33203125" style="1"/>
  </cols>
  <sheetData>
    <row r="1" spans="1:36" ht="38" customHeight="1" x14ac:dyDescent="0.15">
      <c r="A1" s="8"/>
      <c r="B1" s="8"/>
      <c r="C1" s="8"/>
      <c r="D1" s="8"/>
      <c r="E1" s="8"/>
      <c r="F1" s="8"/>
      <c r="G1" s="8"/>
      <c r="H1" s="8"/>
      <c r="I1" s="8"/>
    </row>
    <row r="2" spans="1:36" ht="38" customHeight="1" x14ac:dyDescent="0.15">
      <c r="A2" s="2" t="s">
        <v>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L2" s="4"/>
      <c r="M2" s="4"/>
      <c r="N2" s="4"/>
    </row>
    <row r="3" spans="1:36" ht="38" customHeight="1" x14ac:dyDescent="0.15">
      <c r="A3" s="593">
        <v>1</v>
      </c>
      <c r="B3" s="5" t="s">
        <v>33</v>
      </c>
      <c r="C3" s="14" t="s">
        <v>34</v>
      </c>
      <c r="D3" s="15" t="s">
        <v>35</v>
      </c>
      <c r="E3" s="15" t="s">
        <v>8</v>
      </c>
      <c r="F3" s="16" t="s">
        <v>36</v>
      </c>
      <c r="G3" s="17" t="e">
        <f xml:space="preserve"> SUMIF(#REF!, $B3,#REF!)</f>
        <v>#REF!</v>
      </c>
      <c r="H3" s="9">
        <f>((IFERROR(_xlfn.AGGREGATE(15, 6, 1/(#REF!='Sessions (2)'!$B3) *#REF!, 1), "70")))+0</f>
        <v>70</v>
      </c>
      <c r="I3" s="590">
        <f>SUM(H3:H6)</f>
        <v>282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8" customHeight="1" x14ac:dyDescent="0.15">
      <c r="A4" s="589"/>
      <c r="B4" s="102" t="s">
        <v>37</v>
      </c>
      <c r="C4" s="6" t="s">
        <v>34</v>
      </c>
      <c r="D4" s="18" t="s">
        <v>35</v>
      </c>
      <c r="E4" s="18" t="s">
        <v>8</v>
      </c>
      <c r="F4" s="16" t="s">
        <v>38</v>
      </c>
      <c r="G4" s="17" t="e">
        <f xml:space="preserve"> SUMIF(#REF!, $B4,#REF!)</f>
        <v>#REF!</v>
      </c>
      <c r="H4" s="9" cm="1">
        <f t="array" ref="H4">((IFERROR(_xlfn.AGGREGATE(15, 6, 1/(#REF!='Sessions (2)'!$B4) *#REF!, 1), "71")))+0</f>
        <v>71</v>
      </c>
      <c r="I4" s="591"/>
      <c r="J4" s="7"/>
      <c r="K4" s="4"/>
      <c r="L4" s="1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8" customHeight="1" x14ac:dyDescent="0.15">
      <c r="A5" s="589"/>
      <c r="B5" s="102" t="s">
        <v>39</v>
      </c>
      <c r="C5" s="6" t="s">
        <v>34</v>
      </c>
      <c r="D5" s="18" t="s">
        <v>35</v>
      </c>
      <c r="E5" s="18" t="s">
        <v>8</v>
      </c>
      <c r="F5" s="16" t="s">
        <v>40</v>
      </c>
      <c r="G5" s="17" t="e">
        <f xml:space="preserve"> SUMIF(#REF!, $B5,#REF!)</f>
        <v>#REF!</v>
      </c>
      <c r="H5" s="9">
        <f>((IFERROR(_xlfn.AGGREGATE(15, 6, 1/(#REF!='Sessions (2)'!$B5) *#REF!, 1), "70")))+0</f>
        <v>70</v>
      </c>
      <c r="I5" s="591"/>
      <c r="J5" s="7"/>
      <c r="K5" s="4"/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8" customHeight="1" x14ac:dyDescent="0.15">
      <c r="A6" s="588"/>
      <c r="B6" s="102" t="s">
        <v>41</v>
      </c>
      <c r="C6" s="6" t="s">
        <v>34</v>
      </c>
      <c r="D6" s="18" t="s">
        <v>35</v>
      </c>
      <c r="E6" s="18" t="s">
        <v>8</v>
      </c>
      <c r="F6" s="16" t="s">
        <v>42</v>
      </c>
      <c r="G6" s="17" t="e">
        <f xml:space="preserve"> SUMIF(#REF!, $B6,#REF!)</f>
        <v>#REF!</v>
      </c>
      <c r="H6" s="9" cm="1">
        <f t="array" ref="H6">((IFERROR(_xlfn.AGGREGATE(15, 6, 1/(#REF!='Sessions (2)'!$B6) *#REF!, 1), "71")))+0</f>
        <v>71</v>
      </c>
      <c r="I6" s="592"/>
      <c r="J6" s="7"/>
      <c r="K6" s="4"/>
      <c r="L6" s="1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8" customHeight="1" x14ac:dyDescent="0.15">
      <c r="A7" s="587">
        <v>2</v>
      </c>
      <c r="B7" s="5" t="s">
        <v>43</v>
      </c>
      <c r="C7" s="6" t="s">
        <v>34</v>
      </c>
      <c r="D7" s="18" t="s">
        <v>44</v>
      </c>
      <c r="E7" s="18" t="s">
        <v>8</v>
      </c>
      <c r="F7" s="16" t="s">
        <v>36</v>
      </c>
      <c r="G7" s="17" t="e">
        <f xml:space="preserve"> SUMIF(#REF!, $B7,#REF!)</f>
        <v>#REF!</v>
      </c>
      <c r="H7" s="9">
        <f>((IFERROR(_xlfn.AGGREGATE(15, 6, 1/(#REF!='Sessions (2)'!$B7) *#REF!, 1), "70")))+0</f>
        <v>70</v>
      </c>
      <c r="I7" s="590">
        <f>SUM(H7:H10)</f>
        <v>282</v>
      </c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8" customHeight="1" x14ac:dyDescent="0.15">
      <c r="A8" s="589"/>
      <c r="B8" s="102" t="s">
        <v>45</v>
      </c>
      <c r="C8" s="6" t="s">
        <v>34</v>
      </c>
      <c r="D8" s="18" t="s">
        <v>44</v>
      </c>
      <c r="E8" s="18" t="s">
        <v>8</v>
      </c>
      <c r="F8" s="16" t="s">
        <v>38</v>
      </c>
      <c r="G8" s="17" t="e">
        <f xml:space="preserve"> SUMIF(#REF!, $B8,#REF!)</f>
        <v>#REF!</v>
      </c>
      <c r="H8" s="9" cm="1">
        <f t="array" ref="H8">((IFERROR(_xlfn.AGGREGATE(15, 6, 1/(#REF!='Sessions (2)'!$B8) *#REF!, 1), "71")))+0</f>
        <v>71</v>
      </c>
      <c r="I8" s="591"/>
      <c r="J8" s="7"/>
      <c r="K8" s="4"/>
      <c r="L8" s="4"/>
      <c r="M8" s="4"/>
      <c r="N8" s="4"/>
    </row>
    <row r="9" spans="1:36" ht="38" customHeight="1" x14ac:dyDescent="0.15">
      <c r="A9" s="589"/>
      <c r="B9" s="102" t="s">
        <v>46</v>
      </c>
      <c r="C9" s="6" t="s">
        <v>34</v>
      </c>
      <c r="D9" s="18" t="s">
        <v>44</v>
      </c>
      <c r="E9" s="18" t="s">
        <v>8</v>
      </c>
      <c r="F9" s="16" t="s">
        <v>40</v>
      </c>
      <c r="G9" s="17" t="e">
        <f xml:space="preserve"> SUMIF(#REF!, $B9,#REF!)</f>
        <v>#REF!</v>
      </c>
      <c r="H9" s="9">
        <f>((IFERROR(_xlfn.AGGREGATE(15, 6, 1/(#REF!='Sessions (2)'!$B9) *#REF!, 1), "70")))+0</f>
        <v>70</v>
      </c>
      <c r="I9" s="591"/>
      <c r="J9" s="7"/>
      <c r="K9" s="4"/>
      <c r="L9" s="4"/>
      <c r="M9" s="4"/>
      <c r="N9" s="4"/>
    </row>
    <row r="10" spans="1:36" ht="38" customHeight="1" x14ac:dyDescent="0.15">
      <c r="A10" s="588"/>
      <c r="B10" s="102" t="s">
        <v>47</v>
      </c>
      <c r="C10" s="6" t="s">
        <v>34</v>
      </c>
      <c r="D10" s="18" t="s">
        <v>44</v>
      </c>
      <c r="E10" s="18" t="s">
        <v>8</v>
      </c>
      <c r="F10" s="16" t="s">
        <v>42</v>
      </c>
      <c r="G10" s="17" t="e">
        <f xml:space="preserve"> SUMIF(#REF!, $B10,#REF!)</f>
        <v>#REF!</v>
      </c>
      <c r="H10" s="9" cm="1">
        <f t="array" ref="H10">((IFERROR(_xlfn.AGGREGATE(15, 6, 1/(#REF!='Sessions (2)'!$B10) *#REF!, 1), "71")))+0</f>
        <v>71</v>
      </c>
      <c r="I10" s="592"/>
      <c r="J10" s="7"/>
      <c r="K10" s="4"/>
      <c r="L10" s="4"/>
      <c r="M10" s="4"/>
      <c r="N10" s="4"/>
    </row>
    <row r="11" spans="1:36" ht="38" customHeight="1" x14ac:dyDescent="0.15">
      <c r="A11" s="587">
        <v>3</v>
      </c>
      <c r="B11" s="5" t="s">
        <v>48</v>
      </c>
      <c r="C11" s="6" t="s">
        <v>34</v>
      </c>
      <c r="D11" s="18" t="s">
        <v>49</v>
      </c>
      <c r="E11" s="18" t="s">
        <v>8</v>
      </c>
      <c r="F11" s="16" t="s">
        <v>36</v>
      </c>
      <c r="G11" s="17" t="e">
        <f xml:space="preserve"> SUMIF(#REF!, $B11,#REF!)</f>
        <v>#REF!</v>
      </c>
      <c r="H11" s="9">
        <f>((IFERROR(_xlfn.AGGREGATE(15, 6, 1/(#REF!='Sessions (2)'!$B11) *#REF!, 1), "70")))+0</f>
        <v>70</v>
      </c>
      <c r="I11" s="590">
        <f>SUM(H11:H13)</f>
        <v>211</v>
      </c>
      <c r="J11" s="7"/>
      <c r="K11" s="4"/>
      <c r="L11" s="4"/>
      <c r="M11" s="4"/>
      <c r="N11" s="4"/>
    </row>
    <row r="12" spans="1:36" ht="38" customHeight="1" x14ac:dyDescent="0.15">
      <c r="A12" s="589"/>
      <c r="B12" s="102" t="s">
        <v>50</v>
      </c>
      <c r="C12" s="6" t="s">
        <v>34</v>
      </c>
      <c r="D12" s="18" t="s">
        <v>49</v>
      </c>
      <c r="E12" s="18" t="s">
        <v>8</v>
      </c>
      <c r="F12" s="16" t="s">
        <v>38</v>
      </c>
      <c r="G12" s="17" t="e">
        <f xml:space="preserve"> SUMIF(#REF!, $B12,#REF!)</f>
        <v>#REF!</v>
      </c>
      <c r="H12" s="9" cm="1">
        <f t="array" ref="H12">((IFERROR(_xlfn.AGGREGATE(15, 6, 1/(#REF!='Sessions (2)'!$B12) *#REF!, 1), "71")))+0</f>
        <v>71</v>
      </c>
      <c r="I12" s="591"/>
      <c r="J12" s="7"/>
      <c r="K12" s="4"/>
      <c r="L12" s="4"/>
      <c r="M12" s="4"/>
      <c r="N12" s="4"/>
    </row>
    <row r="13" spans="1:36" ht="38" customHeight="1" x14ac:dyDescent="0.15">
      <c r="A13" s="588"/>
      <c r="B13" s="102" t="s">
        <v>51</v>
      </c>
      <c r="C13" s="6" t="s">
        <v>34</v>
      </c>
      <c r="D13" s="18" t="s">
        <v>49</v>
      </c>
      <c r="E13" s="18" t="s">
        <v>8</v>
      </c>
      <c r="F13" s="16" t="s">
        <v>40</v>
      </c>
      <c r="G13" s="17" t="e">
        <f xml:space="preserve"> SUMIF(#REF!, $B13,#REF!)</f>
        <v>#REF!</v>
      </c>
      <c r="H13" s="9">
        <f>((IFERROR(_xlfn.AGGREGATE(15, 6, 1/(#REF!='Sessions (2)'!$B13) *#REF!, 1), "70")))+0</f>
        <v>70</v>
      </c>
      <c r="I13" s="592"/>
      <c r="J13" s="7"/>
      <c r="K13" s="4"/>
      <c r="L13" s="4"/>
      <c r="M13" s="4"/>
      <c r="N13" s="4"/>
    </row>
    <row r="14" spans="1:36" ht="39" customHeight="1" x14ac:dyDescent="0.15">
      <c r="A14" s="587">
        <v>4</v>
      </c>
      <c r="B14" s="5" t="s">
        <v>52</v>
      </c>
      <c r="C14" s="6" t="s">
        <v>34</v>
      </c>
      <c r="D14" s="18" t="s">
        <v>53</v>
      </c>
      <c r="E14" s="18" t="s">
        <v>8</v>
      </c>
      <c r="F14" s="16" t="s">
        <v>36</v>
      </c>
      <c r="G14" s="17" t="e">
        <f xml:space="preserve"> SUMIF(#REF!, $B14,#REF!)</f>
        <v>#REF!</v>
      </c>
      <c r="H14" s="9" cm="1">
        <f t="array" ref="H14">((IFERROR(_xlfn.AGGREGATE(15, 6, 1/(#REF!='Sessions (2)'!$B14) *#REF!, 1), "70")))+0</f>
        <v>70</v>
      </c>
      <c r="I14" s="590">
        <f>SUM(H14:H16)</f>
        <v>211</v>
      </c>
      <c r="J14" s="7"/>
      <c r="K14" s="4"/>
      <c r="L14" s="4"/>
      <c r="M14" s="4"/>
      <c r="N14" s="4"/>
    </row>
    <row r="15" spans="1:36" ht="38" customHeight="1" x14ac:dyDescent="0.15">
      <c r="A15" s="589"/>
      <c r="B15" s="102" t="s">
        <v>54</v>
      </c>
      <c r="C15" s="6" t="s">
        <v>34</v>
      </c>
      <c r="D15" s="18" t="s">
        <v>53</v>
      </c>
      <c r="E15" s="18" t="s">
        <v>8</v>
      </c>
      <c r="F15" s="16" t="s">
        <v>38</v>
      </c>
      <c r="G15" s="17" t="e">
        <f xml:space="preserve"> SUMIF(#REF!, $B15,#REF!)</f>
        <v>#REF!</v>
      </c>
      <c r="H15" s="9" cm="1">
        <f t="array" ref="H15">((IFERROR(_xlfn.AGGREGATE(15, 6, 1/(#REF!='Sessions (2)'!$B15) *#REF!, 1), "71")))+0</f>
        <v>71</v>
      </c>
      <c r="I15" s="591"/>
      <c r="J15" s="7"/>
      <c r="K15" s="4"/>
      <c r="L15" s="4"/>
      <c r="M15" s="4"/>
      <c r="N15" s="4"/>
    </row>
    <row r="16" spans="1:36" ht="38" customHeight="1" x14ac:dyDescent="0.15">
      <c r="A16" s="588"/>
      <c r="B16" s="102" t="s">
        <v>55</v>
      </c>
      <c r="C16" s="6" t="s">
        <v>34</v>
      </c>
      <c r="D16" s="18" t="s">
        <v>53</v>
      </c>
      <c r="E16" s="18" t="s">
        <v>8</v>
      </c>
      <c r="F16" s="16" t="s">
        <v>40</v>
      </c>
      <c r="G16" s="17" t="e">
        <f xml:space="preserve"> SUMIF(#REF!, $B16,#REF!)</f>
        <v>#REF!</v>
      </c>
      <c r="H16" s="9">
        <f>((IFERROR(_xlfn.AGGREGATE(15, 6, 1/(#REF!='Sessions (2)'!$B16) *#REF!, 1), "70")))+0</f>
        <v>70</v>
      </c>
      <c r="I16" s="592"/>
      <c r="J16" s="7"/>
      <c r="K16" s="4"/>
      <c r="L16" s="4"/>
      <c r="M16" s="4"/>
      <c r="N16" s="4"/>
    </row>
    <row r="17" spans="1:14" ht="38" customHeight="1" x14ac:dyDescent="0.15">
      <c r="A17" s="587">
        <v>5</v>
      </c>
      <c r="B17" s="5" t="s">
        <v>56</v>
      </c>
      <c r="C17" s="6" t="s">
        <v>34</v>
      </c>
      <c r="D17" s="18" t="s">
        <v>57</v>
      </c>
      <c r="E17" s="18" t="s">
        <v>8</v>
      </c>
      <c r="F17" s="16" t="s">
        <v>36</v>
      </c>
      <c r="G17" s="17" t="e">
        <f xml:space="preserve"> SUMIF(#REF!, $B17,#REF!)</f>
        <v>#REF!</v>
      </c>
      <c r="H17" s="9">
        <f>((IFERROR(_xlfn.AGGREGATE(15, 6, 1/(#REF!='Sessions (2)'!$B17) *#REF!, 1), "70")))+0</f>
        <v>70</v>
      </c>
      <c r="I17" s="590">
        <f>SUM(H17:H19)</f>
        <v>211</v>
      </c>
      <c r="J17" s="7"/>
      <c r="K17" s="4"/>
      <c r="L17" s="4"/>
      <c r="M17" s="4"/>
      <c r="N17" s="4"/>
    </row>
    <row r="18" spans="1:14" ht="38" customHeight="1" x14ac:dyDescent="0.15">
      <c r="A18" s="589"/>
      <c r="B18" s="101" t="s">
        <v>58</v>
      </c>
      <c r="C18" s="6" t="s">
        <v>34</v>
      </c>
      <c r="D18" s="18" t="s">
        <v>57</v>
      </c>
      <c r="E18" s="18" t="s">
        <v>8</v>
      </c>
      <c r="F18" s="16" t="s">
        <v>38</v>
      </c>
      <c r="G18" s="17" t="e">
        <f xml:space="preserve"> SUMIF(#REF!, $B18,#REF!)</f>
        <v>#REF!</v>
      </c>
      <c r="H18" s="9" cm="1">
        <f t="array" ref="H18">((IFERROR(_xlfn.AGGREGATE(15, 6, 1/(#REF!='Sessions (2)'!$B18) *#REF!, 1), "71")))+0</f>
        <v>71</v>
      </c>
      <c r="I18" s="591"/>
      <c r="J18" s="7"/>
      <c r="K18" s="4"/>
      <c r="L18" s="4"/>
      <c r="M18" s="4"/>
      <c r="N18" s="4"/>
    </row>
    <row r="19" spans="1:14" ht="38" customHeight="1" x14ac:dyDescent="0.15">
      <c r="A19" s="588"/>
      <c r="B19" s="101" t="s">
        <v>59</v>
      </c>
      <c r="C19" s="6" t="s">
        <v>34</v>
      </c>
      <c r="D19" s="18" t="s">
        <v>57</v>
      </c>
      <c r="E19" s="18" t="s">
        <v>8</v>
      </c>
      <c r="F19" s="16" t="s">
        <v>40</v>
      </c>
      <c r="G19" s="17" t="e">
        <f xml:space="preserve"> SUMIF(#REF!, $B19,#REF!)</f>
        <v>#REF!</v>
      </c>
      <c r="H19" s="9">
        <f>((IFERROR(_xlfn.AGGREGATE(15, 6, 1/(#REF!='Sessions (2)'!$B19) *#REF!, 1), "70")))+0</f>
        <v>70</v>
      </c>
      <c r="I19" s="592"/>
      <c r="J19" s="7"/>
      <c r="K19" s="4"/>
      <c r="L19" s="4"/>
      <c r="M19" s="4"/>
      <c r="N19" s="4"/>
    </row>
    <row r="20" spans="1:14" ht="38" customHeight="1" x14ac:dyDescent="0.15">
      <c r="A20" s="587">
        <v>6</v>
      </c>
      <c r="B20" s="5" t="s">
        <v>60</v>
      </c>
      <c r="C20" s="6" t="s">
        <v>61</v>
      </c>
      <c r="D20" s="18" t="s">
        <v>35</v>
      </c>
      <c r="E20" s="18" t="s">
        <v>8</v>
      </c>
      <c r="F20" s="16" t="s">
        <v>36</v>
      </c>
      <c r="G20" s="17" t="e">
        <f xml:space="preserve"> SUMIF(#REF!, $B20,#REF!)</f>
        <v>#REF!</v>
      </c>
      <c r="H20" s="9">
        <f>((IFERROR(_xlfn.AGGREGATE(15, 6, 1/(#REF!='Sessions (2)'!$B20) *#REF!, 1), "70")))+0</f>
        <v>70</v>
      </c>
      <c r="I20" s="590">
        <f>SUM(H20:H22)</f>
        <v>211</v>
      </c>
      <c r="J20" s="7"/>
      <c r="K20" s="4"/>
      <c r="L20" s="4"/>
      <c r="M20" s="4"/>
      <c r="N20" s="4"/>
    </row>
    <row r="21" spans="1:14" ht="38" customHeight="1" x14ac:dyDescent="0.15">
      <c r="A21" s="589"/>
      <c r="B21" s="101" t="s">
        <v>62</v>
      </c>
      <c r="C21" s="6" t="s">
        <v>61</v>
      </c>
      <c r="D21" s="18" t="s">
        <v>35</v>
      </c>
      <c r="E21" s="18" t="s">
        <v>8</v>
      </c>
      <c r="F21" s="16" t="s">
        <v>38</v>
      </c>
      <c r="G21" s="17" t="e">
        <f xml:space="preserve"> SUMIF(#REF!, $B21,#REF!)</f>
        <v>#REF!</v>
      </c>
      <c r="H21" s="9" cm="1">
        <f t="array" ref="H21">((IFERROR(_xlfn.AGGREGATE(15, 6, 1/(#REF!='Sessions (2)'!$B21) *#REF!, 1), "71")))+0</f>
        <v>71</v>
      </c>
      <c r="I21" s="591"/>
      <c r="J21" s="7"/>
      <c r="K21" s="4"/>
      <c r="L21" s="4"/>
      <c r="M21" s="4"/>
      <c r="N21" s="4"/>
    </row>
    <row r="22" spans="1:14" ht="38" customHeight="1" x14ac:dyDescent="0.15">
      <c r="A22" s="589"/>
      <c r="B22" s="102" t="s">
        <v>63</v>
      </c>
      <c r="C22" s="6" t="s">
        <v>61</v>
      </c>
      <c r="D22" s="18" t="s">
        <v>35</v>
      </c>
      <c r="E22" s="18" t="s">
        <v>8</v>
      </c>
      <c r="F22" s="16" t="s">
        <v>40</v>
      </c>
      <c r="G22" s="17" t="e">
        <f xml:space="preserve"> SUMIF(#REF!, $B22,#REF!)</f>
        <v>#REF!</v>
      </c>
      <c r="H22" s="9">
        <f>((IFERROR(_xlfn.AGGREGATE(15, 6, 1/(#REF!='Sessions (2)'!$B22) *#REF!, 1), "70")))+0</f>
        <v>70</v>
      </c>
      <c r="I22" s="592"/>
      <c r="J22" s="7"/>
      <c r="K22" s="4"/>
      <c r="L22" s="4"/>
      <c r="M22" s="4"/>
      <c r="N22" s="4"/>
    </row>
    <row r="23" spans="1:14" ht="38" customHeight="1" x14ac:dyDescent="0.15">
      <c r="A23" s="587">
        <v>7</v>
      </c>
      <c r="B23" s="5" t="s">
        <v>64</v>
      </c>
      <c r="C23" s="6" t="s">
        <v>61</v>
      </c>
      <c r="D23" s="18" t="s">
        <v>44</v>
      </c>
      <c r="E23" s="18" t="s">
        <v>8</v>
      </c>
      <c r="F23" s="16" t="s">
        <v>36</v>
      </c>
      <c r="G23" s="17" t="e">
        <f xml:space="preserve"> SUMIF(#REF!, $B23,#REF!)</f>
        <v>#REF!</v>
      </c>
      <c r="H23" s="9">
        <f>((IFERROR(_xlfn.AGGREGATE(15, 6, 1/(#REF!='Sessions (2)'!$B23) *#REF!, 1), "70")))+0</f>
        <v>70</v>
      </c>
      <c r="I23" s="590">
        <f>SUM(H23:H25)</f>
        <v>211</v>
      </c>
      <c r="J23" s="7"/>
      <c r="K23" s="4"/>
      <c r="L23" s="4"/>
      <c r="M23" s="4"/>
      <c r="N23" s="4"/>
    </row>
    <row r="24" spans="1:14" ht="38" customHeight="1" x14ac:dyDescent="0.15">
      <c r="A24" s="589"/>
      <c r="B24" s="101" t="s">
        <v>65</v>
      </c>
      <c r="C24" s="6" t="s">
        <v>61</v>
      </c>
      <c r="D24" s="18" t="s">
        <v>44</v>
      </c>
      <c r="E24" s="18" t="s">
        <v>8</v>
      </c>
      <c r="F24" s="16" t="s">
        <v>38</v>
      </c>
      <c r="G24" s="17" t="e">
        <f xml:space="preserve"> SUMIF(#REF!, $B24,#REF!)</f>
        <v>#REF!</v>
      </c>
      <c r="H24" s="9" cm="1">
        <f t="array" ref="H24">((IFERROR(_xlfn.AGGREGATE(15, 6, 1/(#REF!='Sessions (2)'!$B24) *#REF!, 1), "71")))+0</f>
        <v>71</v>
      </c>
      <c r="I24" s="591"/>
      <c r="J24" s="7"/>
      <c r="K24" s="4"/>
      <c r="L24" s="4"/>
      <c r="M24" s="4"/>
      <c r="N24" s="4"/>
    </row>
    <row r="25" spans="1:14" ht="38" customHeight="1" x14ac:dyDescent="0.15">
      <c r="A25" s="589"/>
      <c r="B25" s="102" t="s">
        <v>66</v>
      </c>
      <c r="C25" s="6" t="s">
        <v>61</v>
      </c>
      <c r="D25" s="18" t="s">
        <v>44</v>
      </c>
      <c r="E25" s="18" t="s">
        <v>8</v>
      </c>
      <c r="F25" s="16" t="s">
        <v>40</v>
      </c>
      <c r="G25" s="17" t="e">
        <f xml:space="preserve"> SUMIF(#REF!, $B25,#REF!)</f>
        <v>#REF!</v>
      </c>
      <c r="H25" s="9" cm="1">
        <f t="array" ref="H25">((IFERROR(_xlfn.AGGREGATE(15, 6, 1/(#REF!='Sessions (2)'!$B25) *#REF!, 1), "70")))+0</f>
        <v>70</v>
      </c>
      <c r="I25" s="592"/>
      <c r="J25" s="7"/>
      <c r="K25" s="4"/>
      <c r="L25" s="4"/>
      <c r="M25" s="4"/>
      <c r="N25" s="4"/>
    </row>
    <row r="26" spans="1:14" ht="38" customHeight="1" x14ac:dyDescent="0.15">
      <c r="A26" s="587">
        <v>8</v>
      </c>
      <c r="B26" s="5" t="s">
        <v>67</v>
      </c>
      <c r="C26" s="6" t="s">
        <v>61</v>
      </c>
      <c r="D26" s="18" t="s">
        <v>49</v>
      </c>
      <c r="E26" s="18" t="s">
        <v>8</v>
      </c>
      <c r="F26" s="16" t="s">
        <v>36</v>
      </c>
      <c r="G26" s="17" t="e">
        <f xml:space="preserve"> SUMIF(#REF!, $B26,#REF!)</f>
        <v>#REF!</v>
      </c>
      <c r="H26" s="9">
        <f>((IFERROR(_xlfn.AGGREGATE(15, 6, 1/(#REF!='Sessions (2)'!$B26) *#REF!, 1), "70")))+0</f>
        <v>70</v>
      </c>
      <c r="I26" s="590">
        <f>SUM(H26:H28)</f>
        <v>211</v>
      </c>
      <c r="J26" s="7"/>
      <c r="K26" s="4"/>
      <c r="L26" s="4"/>
      <c r="M26" s="4"/>
      <c r="N26" s="4"/>
    </row>
    <row r="27" spans="1:14" ht="38" customHeight="1" x14ac:dyDescent="0.15">
      <c r="A27" s="589"/>
      <c r="B27" s="101" t="s">
        <v>68</v>
      </c>
      <c r="C27" s="6" t="s">
        <v>61</v>
      </c>
      <c r="D27" s="18" t="s">
        <v>49</v>
      </c>
      <c r="E27" s="18" t="s">
        <v>8</v>
      </c>
      <c r="F27" s="16" t="s">
        <v>38</v>
      </c>
      <c r="G27" s="17" t="e">
        <f xml:space="preserve"> SUMIF(#REF!, $B27,#REF!)</f>
        <v>#REF!</v>
      </c>
      <c r="H27" s="9" cm="1">
        <f t="array" ref="H27">((IFERROR(_xlfn.AGGREGATE(15, 6, 1/(#REF!='Sessions (2)'!$B27) *#REF!, 1), "71")))+0</f>
        <v>71</v>
      </c>
      <c r="I27" s="591"/>
      <c r="J27" s="7"/>
      <c r="K27" s="4"/>
      <c r="L27" s="4"/>
      <c r="M27" s="4"/>
      <c r="N27" s="4"/>
    </row>
    <row r="28" spans="1:14" ht="38" customHeight="1" x14ac:dyDescent="0.15">
      <c r="A28" s="588"/>
      <c r="B28" s="102" t="s">
        <v>69</v>
      </c>
      <c r="C28" s="6" t="s">
        <v>61</v>
      </c>
      <c r="D28" s="18" t="s">
        <v>49</v>
      </c>
      <c r="E28" s="18" t="s">
        <v>8</v>
      </c>
      <c r="F28" s="16" t="s">
        <v>40</v>
      </c>
      <c r="G28" s="17" t="e">
        <f xml:space="preserve"> SUMIF(#REF!, $B28,#REF!)</f>
        <v>#REF!</v>
      </c>
      <c r="H28" s="9" cm="1">
        <f t="array" ref="H28">((IFERROR(_xlfn.AGGREGATE(15, 6, 1/(#REF!='Sessions (2)'!$B28) *#REF!, 1), "70")))+0</f>
        <v>70</v>
      </c>
      <c r="I28" s="592"/>
      <c r="J28" s="7"/>
      <c r="K28" s="4"/>
      <c r="L28" s="4"/>
      <c r="M28" s="4"/>
      <c r="N28" s="4"/>
    </row>
    <row r="29" spans="1:14" ht="38" customHeight="1" x14ac:dyDescent="0.15">
      <c r="A29" s="587">
        <v>9</v>
      </c>
      <c r="B29" s="5" t="s">
        <v>70</v>
      </c>
      <c r="C29" s="6" t="s">
        <v>61</v>
      </c>
      <c r="D29" s="18" t="s">
        <v>53</v>
      </c>
      <c r="E29" s="18" t="s">
        <v>8</v>
      </c>
      <c r="F29" s="16" t="s">
        <v>36</v>
      </c>
      <c r="G29" s="17" t="e">
        <f xml:space="preserve"> SUMIF(#REF!, $B29,#REF!)</f>
        <v>#REF!</v>
      </c>
      <c r="H29" s="9">
        <f>((IFERROR(_xlfn.AGGREGATE(15, 6, 1/(#REF!='Sessions (2)'!$B29) *#REF!, 1), "70")))+0</f>
        <v>70</v>
      </c>
      <c r="I29" s="590">
        <f>SUM(H29:H31)</f>
        <v>211</v>
      </c>
      <c r="J29" s="7"/>
      <c r="K29" s="4"/>
      <c r="L29" s="4"/>
      <c r="M29" s="4"/>
      <c r="N29" s="4"/>
    </row>
    <row r="30" spans="1:14" ht="38" customHeight="1" x14ac:dyDescent="0.15">
      <c r="A30" s="589"/>
      <c r="B30" s="101" t="s">
        <v>71</v>
      </c>
      <c r="C30" s="6" t="s">
        <v>61</v>
      </c>
      <c r="D30" s="18" t="s">
        <v>53</v>
      </c>
      <c r="E30" s="18" t="s">
        <v>8</v>
      </c>
      <c r="F30" s="16" t="s">
        <v>38</v>
      </c>
      <c r="G30" s="17" t="e">
        <f xml:space="preserve"> SUMIF(#REF!, $B30,#REF!)</f>
        <v>#REF!</v>
      </c>
      <c r="H30" s="9" cm="1">
        <f t="array" ref="H30">((IFERROR(_xlfn.AGGREGATE(15, 6, 1/(#REF!='Sessions (2)'!$B30) *#REF!, 1), "71")))+0</f>
        <v>71</v>
      </c>
      <c r="I30" s="591"/>
      <c r="J30" s="7"/>
      <c r="K30" s="4"/>
      <c r="L30" s="4"/>
      <c r="M30" s="4"/>
      <c r="N30" s="4"/>
    </row>
    <row r="31" spans="1:14" ht="38" customHeight="1" x14ac:dyDescent="0.15">
      <c r="A31" s="588"/>
      <c r="B31" s="101" t="s">
        <v>72</v>
      </c>
      <c r="C31" s="6" t="s">
        <v>61</v>
      </c>
      <c r="D31" s="18" t="s">
        <v>53</v>
      </c>
      <c r="E31" s="18" t="s">
        <v>8</v>
      </c>
      <c r="F31" s="16" t="s">
        <v>40</v>
      </c>
      <c r="G31" s="17" t="e">
        <f xml:space="preserve"> SUMIF(#REF!, $B31,#REF!)</f>
        <v>#REF!</v>
      </c>
      <c r="H31" s="9" cm="1">
        <f t="array" ref="H31">((IFERROR(_xlfn.AGGREGATE(15, 6, 1/(#REF!='Sessions (2)'!$B31) *#REF!, 1), "70")))+0</f>
        <v>70</v>
      </c>
      <c r="I31" s="592"/>
      <c r="J31" s="7"/>
      <c r="K31" s="4"/>
      <c r="L31" s="4"/>
      <c r="M31" s="4"/>
      <c r="N31" s="4"/>
    </row>
    <row r="32" spans="1:14" ht="38" customHeight="1" x14ac:dyDescent="0.15">
      <c r="A32" s="587">
        <v>10</v>
      </c>
      <c r="B32" s="5" t="s">
        <v>73</v>
      </c>
      <c r="C32" s="6" t="s">
        <v>61</v>
      </c>
      <c r="D32" s="18" t="s">
        <v>57</v>
      </c>
      <c r="E32" s="18" t="s">
        <v>8</v>
      </c>
      <c r="F32" s="16" t="s">
        <v>36</v>
      </c>
      <c r="G32" s="17" t="e">
        <f xml:space="preserve"> SUMIF(#REF!, $B32,#REF!)</f>
        <v>#REF!</v>
      </c>
      <c r="H32" s="9">
        <f>((IFERROR(_xlfn.AGGREGATE(15, 6, 1/(#REF!='Sessions (2)'!$B32) *#REF!, 1), "70")))+0</f>
        <v>70</v>
      </c>
      <c r="I32" s="590">
        <f>SUM(H32:H34)</f>
        <v>211</v>
      </c>
      <c r="J32" s="7"/>
      <c r="K32" s="4"/>
      <c r="L32" s="4"/>
      <c r="M32" s="4"/>
    </row>
    <row r="33" spans="1:14" ht="38" customHeight="1" x14ac:dyDescent="0.15">
      <c r="A33" s="589"/>
      <c r="B33" s="101" t="s">
        <v>74</v>
      </c>
      <c r="C33" s="6" t="s">
        <v>61</v>
      </c>
      <c r="D33" s="18" t="s">
        <v>57</v>
      </c>
      <c r="E33" s="18" t="s">
        <v>8</v>
      </c>
      <c r="F33" s="16" t="s">
        <v>38</v>
      </c>
      <c r="G33" s="17" t="e">
        <f xml:space="preserve"> SUMIF(#REF!, $B33,#REF!)</f>
        <v>#REF!</v>
      </c>
      <c r="H33" s="9" cm="1">
        <f t="array" ref="H33">((IFERROR(_xlfn.AGGREGATE(15, 6, 1/(#REF!='Sessions (2)'!$B33) *#REF!, 1), "71")))+0</f>
        <v>71</v>
      </c>
      <c r="I33" s="591"/>
      <c r="J33" s="7"/>
      <c r="K33" s="4"/>
      <c r="L33" s="4"/>
      <c r="M33" s="4"/>
    </row>
    <row r="34" spans="1:14" ht="38" customHeight="1" x14ac:dyDescent="0.15">
      <c r="A34" s="588"/>
      <c r="B34" s="101" t="s">
        <v>75</v>
      </c>
      <c r="C34" s="6" t="s">
        <v>61</v>
      </c>
      <c r="D34" s="18" t="s">
        <v>57</v>
      </c>
      <c r="E34" s="18" t="s">
        <v>8</v>
      </c>
      <c r="F34" s="16" t="s">
        <v>40</v>
      </c>
      <c r="G34" s="17" t="e">
        <f xml:space="preserve"> SUMIF(#REF!, $B34,#REF!)</f>
        <v>#REF!</v>
      </c>
      <c r="H34" s="9" cm="1">
        <f t="array" ref="H34">((IFERROR(_xlfn.AGGREGATE(15, 6, 1/(#REF!='Sessions (2)'!$B34) *#REF!, 1), "70")))+0</f>
        <v>70</v>
      </c>
      <c r="I34" s="592"/>
      <c r="J34" s="7"/>
      <c r="K34" s="4"/>
      <c r="L34" s="4"/>
      <c r="M34" s="4"/>
    </row>
    <row r="35" spans="1:14" ht="38" customHeight="1" x14ac:dyDescent="0.15">
      <c r="A35" s="469">
        <v>11</v>
      </c>
      <c r="B35" s="5" t="s">
        <v>76</v>
      </c>
      <c r="C35" s="6" t="s">
        <v>34</v>
      </c>
      <c r="D35" s="18" t="s">
        <v>35</v>
      </c>
      <c r="E35" s="19">
        <v>0</v>
      </c>
      <c r="F35" s="16" t="s">
        <v>36</v>
      </c>
      <c r="G35" s="17" t="e">
        <f xml:space="preserve"> SUMIF(#REF!, $B35,#REF!)</f>
        <v>#REF!</v>
      </c>
      <c r="H35" s="9">
        <f>((IFERROR(_xlfn.AGGREGATE(15, 6, 1/(#REF!='Sessions (2)'!$B35) *#REF!, 1), "70")))+0</f>
        <v>70</v>
      </c>
      <c r="I35" s="470">
        <f>SUM(H35)</f>
        <v>70</v>
      </c>
      <c r="J35" s="7"/>
      <c r="K35" s="4"/>
      <c r="L35" s="4"/>
      <c r="M35" s="4"/>
    </row>
    <row r="36" spans="1:14" ht="38" customHeight="1" x14ac:dyDescent="0.15">
      <c r="A36" s="469">
        <v>12</v>
      </c>
      <c r="B36" s="5" t="s">
        <v>77</v>
      </c>
      <c r="C36" s="6" t="s">
        <v>34</v>
      </c>
      <c r="D36" s="18" t="s">
        <v>35</v>
      </c>
      <c r="E36" s="19">
        <v>90</v>
      </c>
      <c r="F36" s="16" t="s">
        <v>36</v>
      </c>
      <c r="G36" s="17" t="e">
        <f xml:space="preserve"> SUMIF(#REF!, $B36,#REF!)</f>
        <v>#REF!</v>
      </c>
      <c r="H36" s="9" cm="1">
        <f t="array" ref="H36">((IFERROR(_xlfn.AGGREGATE(15, 6, 1/(#REF!='Sessions (2)'!$B36) *#REF!, 1), "70")))+0</f>
        <v>70</v>
      </c>
      <c r="I36" s="470">
        <f>SUM(H36)</f>
        <v>70</v>
      </c>
      <c r="J36" s="7"/>
      <c r="K36" s="4"/>
      <c r="L36" s="4"/>
      <c r="M36" s="4"/>
    </row>
    <row r="37" spans="1:14" ht="38" customHeight="1" x14ac:dyDescent="0.15">
      <c r="A37" s="469">
        <v>13</v>
      </c>
      <c r="B37" s="5" t="s">
        <v>78</v>
      </c>
      <c r="C37" s="6" t="s">
        <v>34</v>
      </c>
      <c r="D37" s="18" t="s">
        <v>35</v>
      </c>
      <c r="E37" s="19">
        <v>180</v>
      </c>
      <c r="F37" s="16" t="s">
        <v>36</v>
      </c>
      <c r="G37" s="17" t="e">
        <f xml:space="preserve"> SUMIF(#REF!, $B37,#REF!)</f>
        <v>#REF!</v>
      </c>
      <c r="H37" s="9" cm="1">
        <f t="array" ref="H37">((IFERROR(_xlfn.AGGREGATE(15, 6, 1/(#REF!='Sessions (2)'!$B37) *#REF!, 1), "70")))+0</f>
        <v>70</v>
      </c>
      <c r="I37" s="470">
        <f>SUM(H37)</f>
        <v>70</v>
      </c>
      <c r="J37" s="7"/>
      <c r="K37" s="4"/>
      <c r="L37" s="4"/>
      <c r="M37" s="4"/>
    </row>
    <row r="38" spans="1:14" ht="38" customHeight="1" x14ac:dyDescent="0.15">
      <c r="A38" s="469">
        <v>14</v>
      </c>
      <c r="B38" s="5" t="s">
        <v>79</v>
      </c>
      <c r="C38" s="6" t="s">
        <v>34</v>
      </c>
      <c r="D38" s="18" t="s">
        <v>44</v>
      </c>
      <c r="E38" s="19">
        <v>0</v>
      </c>
      <c r="F38" s="16" t="s">
        <v>36</v>
      </c>
      <c r="G38" s="17" t="e">
        <f xml:space="preserve"> SUMIF(#REF!, $B38,#REF!)</f>
        <v>#REF!</v>
      </c>
      <c r="H38" s="9" cm="1">
        <f t="array" ref="H38">((IFERROR(_xlfn.AGGREGATE(15, 6, 1/(#REF!='Sessions (2)'!$B38) *#REF!, 1), "70")))+0</f>
        <v>70</v>
      </c>
      <c r="I38" s="470">
        <f t="shared" ref="I38:I47" si="0">SUM(H38)</f>
        <v>70</v>
      </c>
      <c r="J38" s="7"/>
      <c r="K38" s="4"/>
      <c r="L38" s="4"/>
      <c r="M38" s="4"/>
      <c r="N38" s="4"/>
    </row>
    <row r="39" spans="1:14" ht="38" customHeight="1" x14ac:dyDescent="0.15">
      <c r="A39" s="469">
        <v>15</v>
      </c>
      <c r="B39" s="5" t="s">
        <v>80</v>
      </c>
      <c r="C39" s="6" t="s">
        <v>34</v>
      </c>
      <c r="D39" s="18" t="s">
        <v>44</v>
      </c>
      <c r="E39" s="19">
        <v>90</v>
      </c>
      <c r="F39" s="16" t="s">
        <v>36</v>
      </c>
      <c r="G39" s="17" t="e">
        <f xml:space="preserve"> SUMIF(#REF!, $B39,#REF!)</f>
        <v>#REF!</v>
      </c>
      <c r="H39" s="9" cm="1">
        <f t="array" ref="H39">((IFERROR(_xlfn.AGGREGATE(15, 6, 1/(#REF!='Sessions (2)'!$B39) *#REF!, 1), "70")))+0</f>
        <v>70</v>
      </c>
      <c r="I39" s="470">
        <f t="shared" si="0"/>
        <v>70</v>
      </c>
      <c r="J39" s="7"/>
      <c r="K39" s="4"/>
      <c r="L39" s="4"/>
      <c r="M39" s="4"/>
      <c r="N39" s="4"/>
    </row>
    <row r="40" spans="1:14" ht="38" customHeight="1" x14ac:dyDescent="0.15">
      <c r="A40" s="469">
        <v>16</v>
      </c>
      <c r="B40" s="5" t="s">
        <v>81</v>
      </c>
      <c r="C40" s="6" t="s">
        <v>34</v>
      </c>
      <c r="D40" s="18" t="s">
        <v>44</v>
      </c>
      <c r="E40" s="19">
        <v>180</v>
      </c>
      <c r="F40" s="16" t="s">
        <v>36</v>
      </c>
      <c r="G40" s="17" t="e">
        <f xml:space="preserve"> SUMIF(#REF!, $B40,#REF!)</f>
        <v>#REF!</v>
      </c>
      <c r="H40" s="9" cm="1">
        <f t="array" ref="H40">((IFERROR(_xlfn.AGGREGATE(15, 6, 1/(#REF!='Sessions (2)'!$B40) *#REF!, 1), "70")))+0</f>
        <v>70</v>
      </c>
      <c r="I40" s="470">
        <f t="shared" si="0"/>
        <v>70</v>
      </c>
      <c r="J40" s="7"/>
      <c r="K40" s="4"/>
      <c r="L40" s="4"/>
      <c r="M40" s="4"/>
      <c r="N40" s="4"/>
    </row>
    <row r="41" spans="1:14" ht="38" customHeight="1" x14ac:dyDescent="0.15">
      <c r="A41" s="587">
        <v>17</v>
      </c>
      <c r="B41" s="5" t="s">
        <v>82</v>
      </c>
      <c r="C41" s="6" t="s">
        <v>61</v>
      </c>
      <c r="D41" s="18" t="s">
        <v>35</v>
      </c>
      <c r="E41" s="19">
        <v>0</v>
      </c>
      <c r="F41" s="16" t="s">
        <v>36</v>
      </c>
      <c r="G41" s="17" t="e">
        <f xml:space="preserve"> SUMIF(#REF!, $B41,#REF!)</f>
        <v>#REF!</v>
      </c>
      <c r="H41" s="9" cm="1">
        <f t="array" ref="H41">((IFERROR(_xlfn.AGGREGATE(15, 6, 1/(#REF!='Sessions (2)'!$B41) *#REF!, 1), "70")))+0</f>
        <v>70</v>
      </c>
      <c r="I41" s="470">
        <f t="shared" si="0"/>
        <v>70</v>
      </c>
      <c r="J41" s="7"/>
      <c r="K41" s="4"/>
      <c r="L41" s="4"/>
      <c r="M41" s="4"/>
      <c r="N41" s="4"/>
    </row>
    <row r="42" spans="1:14" ht="38" customHeight="1" x14ac:dyDescent="0.15">
      <c r="A42" s="588"/>
      <c r="B42" s="5" t="s">
        <v>83</v>
      </c>
      <c r="C42" s="6" t="s">
        <v>61</v>
      </c>
      <c r="D42" s="18" t="s">
        <v>35</v>
      </c>
      <c r="E42" s="19">
        <v>0</v>
      </c>
      <c r="F42" s="16" t="s">
        <v>38</v>
      </c>
      <c r="G42" s="17" t="e">
        <f xml:space="preserve"> SUMIF(#REF!, $B42,#REF!)</f>
        <v>#REF!</v>
      </c>
      <c r="H42" s="9" cm="1">
        <f t="array" ref="H42">((IFERROR(_xlfn.AGGREGATE(15, 6, 1/(#REF!='Sessions (2)'!$B42) *#REF!, 1), "70")))+0</f>
        <v>70</v>
      </c>
      <c r="I42" s="470">
        <f t="shared" si="0"/>
        <v>70</v>
      </c>
      <c r="J42" s="7"/>
      <c r="K42" s="4"/>
      <c r="L42" s="4"/>
      <c r="M42" s="4"/>
      <c r="N42" s="4"/>
    </row>
    <row r="43" spans="1:14" ht="38" customHeight="1" x14ac:dyDescent="0.15">
      <c r="A43" s="469">
        <v>18</v>
      </c>
      <c r="B43" s="5" t="s">
        <v>84</v>
      </c>
      <c r="C43" s="6" t="s">
        <v>61</v>
      </c>
      <c r="D43" s="18" t="s">
        <v>35</v>
      </c>
      <c r="E43" s="19">
        <v>90</v>
      </c>
      <c r="F43" s="16" t="s">
        <v>36</v>
      </c>
      <c r="G43" s="17" t="e">
        <f xml:space="preserve"> SUMIF(#REF!, $B43,#REF!)</f>
        <v>#REF!</v>
      </c>
      <c r="H43" s="9" cm="1">
        <f t="array" ref="H43">((IFERROR(_xlfn.AGGREGATE(15, 6, 1/(#REF!='Sessions (2)'!$B43) *#REF!, 1), "70")))+0</f>
        <v>70</v>
      </c>
      <c r="I43" s="470">
        <f t="shared" si="0"/>
        <v>70</v>
      </c>
      <c r="J43" s="7"/>
      <c r="K43" s="4"/>
      <c r="L43" s="4"/>
      <c r="M43" s="4"/>
      <c r="N43" s="4"/>
    </row>
    <row r="44" spans="1:14" ht="38" customHeight="1" x14ac:dyDescent="0.15">
      <c r="A44" s="469">
        <v>19</v>
      </c>
      <c r="B44" s="5" t="s">
        <v>85</v>
      </c>
      <c r="C44" s="6" t="s">
        <v>61</v>
      </c>
      <c r="D44" s="18" t="s">
        <v>35</v>
      </c>
      <c r="E44" s="19">
        <v>180</v>
      </c>
      <c r="F44" s="16" t="s">
        <v>36</v>
      </c>
      <c r="G44" s="17" t="e">
        <f xml:space="preserve"> SUMIF(#REF!, $B44,#REF!)</f>
        <v>#REF!</v>
      </c>
      <c r="H44" s="9"/>
      <c r="I44" s="470">
        <f t="shared" si="0"/>
        <v>0</v>
      </c>
      <c r="J44" s="7"/>
      <c r="K44" s="4"/>
      <c r="L44" s="4"/>
      <c r="M44" s="4"/>
      <c r="N44" s="4"/>
    </row>
    <row r="45" spans="1:14" ht="38" customHeight="1" x14ac:dyDescent="0.15">
      <c r="A45" s="469">
        <v>20</v>
      </c>
      <c r="B45" s="5" t="s">
        <v>86</v>
      </c>
      <c r="C45" s="6" t="s">
        <v>61</v>
      </c>
      <c r="D45" s="18" t="s">
        <v>44</v>
      </c>
      <c r="E45" s="19">
        <v>0</v>
      </c>
      <c r="F45" s="16" t="s">
        <v>36</v>
      </c>
      <c r="G45" s="17" t="e">
        <f xml:space="preserve"> SUMIF(#REF!, $B45,#REF!)</f>
        <v>#REF!</v>
      </c>
      <c r="H45" s="9" cm="1">
        <f t="array" ref="H45">((IFERROR(_xlfn.AGGREGATE(15, 6, 1/(#REF!='Sessions (2)'!$B45) *#REF!, 1), "70")))+0</f>
        <v>70</v>
      </c>
      <c r="I45" s="470">
        <f t="shared" si="0"/>
        <v>70</v>
      </c>
      <c r="J45" s="7"/>
      <c r="K45" s="4"/>
      <c r="L45" s="4"/>
      <c r="M45" s="4"/>
      <c r="N45" s="4"/>
    </row>
    <row r="46" spans="1:14" ht="38" customHeight="1" x14ac:dyDescent="0.15">
      <c r="A46" s="469">
        <v>21</v>
      </c>
      <c r="B46" s="5" t="s">
        <v>87</v>
      </c>
      <c r="C46" s="6" t="s">
        <v>61</v>
      </c>
      <c r="D46" s="18" t="s">
        <v>44</v>
      </c>
      <c r="E46" s="19">
        <v>90</v>
      </c>
      <c r="F46" s="16" t="s">
        <v>36</v>
      </c>
      <c r="G46" s="17" t="e">
        <f xml:space="preserve"> SUMIF(#REF!, $B46,#REF!)</f>
        <v>#REF!</v>
      </c>
      <c r="H46" s="9" cm="1">
        <f t="array" ref="H46">((IFERROR(_xlfn.AGGREGATE(15, 6, 1/(#REF!='Sessions (2)'!$B46) *#REF!, 1), "70")))+0</f>
        <v>70</v>
      </c>
      <c r="I46" s="470">
        <f t="shared" si="0"/>
        <v>70</v>
      </c>
      <c r="J46" s="7"/>
      <c r="K46" s="4"/>
      <c r="L46" s="4"/>
      <c r="M46" s="4"/>
      <c r="N46" s="4"/>
    </row>
    <row r="47" spans="1:14" ht="38" customHeight="1" x14ac:dyDescent="0.15">
      <c r="A47" s="469">
        <v>22</v>
      </c>
      <c r="B47" s="125" t="s">
        <v>88</v>
      </c>
      <c r="C47" s="126" t="s">
        <v>61</v>
      </c>
      <c r="D47" s="127" t="s">
        <v>44</v>
      </c>
      <c r="E47" s="128">
        <v>180</v>
      </c>
      <c r="F47" s="129" t="s">
        <v>36</v>
      </c>
      <c r="G47" s="17" t="e">
        <f xml:space="preserve"> SUMIF(#REF!, $B47,#REF!)</f>
        <v>#REF!</v>
      </c>
      <c r="H47" s="9" cm="1">
        <f t="array" ref="H47">((IFERROR(_xlfn.AGGREGATE(15, 6, 1/(#REF!='Sessions (2)'!$B47) *#REF!, 1), "70")))+0</f>
        <v>70</v>
      </c>
      <c r="I47" s="470">
        <f t="shared" si="0"/>
        <v>70</v>
      </c>
      <c r="J47" s="7"/>
      <c r="K47" s="4"/>
      <c r="L47" s="4"/>
      <c r="M47" s="4"/>
      <c r="N47" s="4"/>
    </row>
    <row r="48" spans="1:14" ht="38" customHeight="1" x14ac:dyDescent="0.15">
      <c r="J48" s="7"/>
      <c r="K48" s="4"/>
      <c r="L48" s="4"/>
      <c r="M48" s="4"/>
    </row>
    <row r="49" spans="10:13" ht="38" customHeight="1" x14ac:dyDescent="0.15">
      <c r="J49" s="7"/>
      <c r="K49" s="4"/>
      <c r="L49" s="4"/>
      <c r="M49" s="4"/>
    </row>
    <row r="50" spans="10:13" ht="38" customHeight="1" x14ac:dyDescent="0.15">
      <c r="K50" s="4"/>
      <c r="L50" s="4"/>
    </row>
    <row r="51" spans="10:13" ht="38" customHeight="1" x14ac:dyDescent="0.15">
      <c r="K51" s="4"/>
      <c r="L51" s="4"/>
    </row>
    <row r="52" spans="10:13" ht="38" customHeight="1" x14ac:dyDescent="0.15">
      <c r="K52" s="4"/>
      <c r="L52" s="4"/>
    </row>
    <row r="53" spans="10:13" ht="38" customHeight="1" x14ac:dyDescent="0.15">
      <c r="K53" s="4"/>
      <c r="L53" s="4"/>
    </row>
    <row r="54" spans="10:13" ht="38" customHeight="1" x14ac:dyDescent="0.15">
      <c r="K54" s="4"/>
      <c r="L54" s="4"/>
    </row>
    <row r="55" spans="10:13" ht="38" customHeight="1" x14ac:dyDescent="0.15">
      <c r="K55" s="4"/>
      <c r="L55" s="4"/>
    </row>
    <row r="56" spans="10:13" ht="38" customHeight="1" x14ac:dyDescent="0.15">
      <c r="K56" s="4"/>
      <c r="L56" s="4"/>
    </row>
    <row r="57" spans="10:13" ht="38" customHeight="1" x14ac:dyDescent="0.15">
      <c r="K57" s="4"/>
      <c r="L57" s="4"/>
    </row>
    <row r="58" spans="10:13" ht="38" customHeight="1" x14ac:dyDescent="0.15">
      <c r="K58" s="4"/>
      <c r="L58" s="4"/>
    </row>
    <row r="59" spans="10:13" ht="38" customHeight="1" x14ac:dyDescent="0.15">
      <c r="K59" s="4"/>
      <c r="L59" s="4"/>
    </row>
    <row r="60" spans="10:13" ht="38" customHeight="1" x14ac:dyDescent="0.15">
      <c r="K60" s="4"/>
      <c r="L60" s="4"/>
    </row>
    <row r="61" spans="10:13" ht="38" customHeight="1" x14ac:dyDescent="0.15">
      <c r="K61" s="4"/>
      <c r="L61" s="4"/>
    </row>
    <row r="62" spans="10:13" ht="38" customHeight="1" x14ac:dyDescent="0.15">
      <c r="K62" s="4"/>
      <c r="L62" s="4"/>
    </row>
    <row r="63" spans="10:13" ht="38" customHeight="1" x14ac:dyDescent="0.15">
      <c r="K63" s="4"/>
      <c r="L63" s="4"/>
    </row>
    <row r="64" spans="10:13" ht="38" customHeight="1" x14ac:dyDescent="0.15">
      <c r="K64" s="4"/>
      <c r="L64" s="4"/>
    </row>
    <row r="65" spans="11:12" ht="38" customHeight="1" x14ac:dyDescent="0.15">
      <c r="K65" s="4"/>
      <c r="L65" s="4"/>
    </row>
    <row r="66" spans="11:12" ht="38" customHeight="1" x14ac:dyDescent="0.15">
      <c r="K66" s="4"/>
      <c r="L66" s="4"/>
    </row>
    <row r="67" spans="11:12" ht="38" customHeight="1" x14ac:dyDescent="0.15">
      <c r="K67" s="4"/>
      <c r="L67" s="4"/>
    </row>
    <row r="68" spans="11:12" ht="38" customHeight="1" x14ac:dyDescent="0.15">
      <c r="K68" s="4"/>
      <c r="L68" s="4"/>
    </row>
    <row r="69" spans="11:12" ht="38" customHeight="1" x14ac:dyDescent="0.15">
      <c r="K69" s="4"/>
      <c r="L69" s="4"/>
    </row>
    <row r="70" spans="11:12" ht="38" customHeight="1" x14ac:dyDescent="0.15">
      <c r="K70" s="4"/>
      <c r="L70" s="4"/>
    </row>
    <row r="71" spans="11:12" ht="38" customHeight="1" x14ac:dyDescent="0.15">
      <c r="K71" s="4"/>
      <c r="L71" s="4"/>
    </row>
    <row r="72" spans="11:12" ht="38" customHeight="1" x14ac:dyDescent="0.15">
      <c r="K72" s="4"/>
      <c r="L72" s="4"/>
    </row>
    <row r="73" spans="11:12" ht="38" customHeight="1" x14ac:dyDescent="0.15">
      <c r="K73" s="4"/>
      <c r="L73" s="4"/>
    </row>
    <row r="74" spans="11:12" ht="38" customHeight="1" x14ac:dyDescent="0.15">
      <c r="K74" s="4"/>
      <c r="L74" s="4"/>
    </row>
    <row r="75" spans="11:12" ht="38" customHeight="1" x14ac:dyDescent="0.15">
      <c r="K75" s="4"/>
      <c r="L75" s="4"/>
    </row>
    <row r="76" spans="11:12" ht="38" customHeight="1" x14ac:dyDescent="0.15">
      <c r="K76" s="4"/>
      <c r="L76" s="4"/>
    </row>
    <row r="77" spans="11:12" ht="38" customHeight="1" x14ac:dyDescent="0.15">
      <c r="K77" s="4"/>
      <c r="L77" s="4"/>
    </row>
    <row r="78" spans="11:12" ht="38" customHeight="1" x14ac:dyDescent="0.15">
      <c r="K78" s="4"/>
      <c r="L78" s="4"/>
    </row>
    <row r="79" spans="11:12" ht="38" customHeight="1" x14ac:dyDescent="0.15">
      <c r="K79" s="4"/>
      <c r="L79" s="4"/>
    </row>
    <row r="80" spans="11:12" ht="38" customHeight="1" x14ac:dyDescent="0.15">
      <c r="K80" s="4"/>
      <c r="L80" s="4"/>
    </row>
    <row r="81" spans="11:12" ht="38" customHeight="1" x14ac:dyDescent="0.15">
      <c r="K81" s="4"/>
      <c r="L81" s="4"/>
    </row>
    <row r="82" spans="11:12" ht="38" customHeight="1" x14ac:dyDescent="0.15">
      <c r="K82" s="4"/>
      <c r="L82" s="4"/>
    </row>
    <row r="83" spans="11:12" ht="38" customHeight="1" x14ac:dyDescent="0.15">
      <c r="K83" s="4"/>
      <c r="L83" s="4"/>
    </row>
    <row r="84" spans="11:12" ht="38" customHeight="1" x14ac:dyDescent="0.15">
      <c r="K84" s="4"/>
      <c r="L84" s="4"/>
    </row>
    <row r="85" spans="11:12" ht="38" customHeight="1" x14ac:dyDescent="0.15">
      <c r="K85" s="4"/>
      <c r="L85" s="4"/>
    </row>
    <row r="86" spans="11:12" ht="38" customHeight="1" x14ac:dyDescent="0.15">
      <c r="K86" s="4"/>
      <c r="L86" s="4"/>
    </row>
    <row r="87" spans="11:12" ht="38" customHeight="1" x14ac:dyDescent="0.15">
      <c r="K87" s="4"/>
      <c r="L87" s="4"/>
    </row>
    <row r="88" spans="11:12" ht="38" customHeight="1" x14ac:dyDescent="0.15">
      <c r="K88" s="4"/>
      <c r="L88" s="4"/>
    </row>
    <row r="89" spans="11:12" ht="38" customHeight="1" x14ac:dyDescent="0.15">
      <c r="K89" s="4"/>
      <c r="L89" s="4"/>
    </row>
    <row r="90" spans="11:12" ht="38" customHeight="1" x14ac:dyDescent="0.15">
      <c r="K90" s="4"/>
      <c r="L90" s="4"/>
    </row>
    <row r="91" spans="11:12" ht="38" customHeight="1" x14ac:dyDescent="0.15">
      <c r="K91" s="4"/>
      <c r="L91" s="4"/>
    </row>
    <row r="92" spans="11:12" ht="38" customHeight="1" x14ac:dyDescent="0.15">
      <c r="K92" s="4"/>
      <c r="L92" s="4"/>
    </row>
    <row r="93" spans="11:12" ht="38" customHeight="1" x14ac:dyDescent="0.15">
      <c r="K93" s="4"/>
      <c r="L93" s="4"/>
    </row>
    <row r="94" spans="11:12" ht="38" customHeight="1" x14ac:dyDescent="0.15">
      <c r="K94" s="4"/>
      <c r="L94" s="4"/>
    </row>
    <row r="95" spans="11:12" ht="38" customHeight="1" x14ac:dyDescent="0.15">
      <c r="K95" s="4"/>
      <c r="L95" s="4"/>
    </row>
    <row r="96" spans="11:12" ht="38" customHeight="1" x14ac:dyDescent="0.15">
      <c r="K96" s="4"/>
      <c r="L96" s="4"/>
    </row>
    <row r="97" spans="11:12" ht="38" customHeight="1" x14ac:dyDescent="0.15">
      <c r="K97" s="4"/>
      <c r="L97" s="4"/>
    </row>
    <row r="98" spans="11:12" ht="38" customHeight="1" x14ac:dyDescent="0.15">
      <c r="K98" s="4"/>
      <c r="L98" s="4"/>
    </row>
    <row r="99" spans="11:12" ht="38" customHeight="1" x14ac:dyDescent="0.15">
      <c r="K99" s="4"/>
      <c r="L99" s="4"/>
    </row>
    <row r="100" spans="11:12" ht="38" customHeight="1" x14ac:dyDescent="0.15">
      <c r="K100" s="4"/>
      <c r="L100" s="4"/>
    </row>
    <row r="101" spans="11:12" ht="38" customHeight="1" x14ac:dyDescent="0.15">
      <c r="K101" s="4"/>
      <c r="L101" s="4"/>
    </row>
    <row r="102" spans="11:12" ht="38" customHeight="1" x14ac:dyDescent="0.15">
      <c r="K102" s="4"/>
      <c r="L102" s="4"/>
    </row>
    <row r="103" spans="11:12" ht="38" customHeight="1" x14ac:dyDescent="0.15">
      <c r="K103" s="4"/>
      <c r="L103" s="4"/>
    </row>
    <row r="104" spans="11:12" ht="38" customHeight="1" x14ac:dyDescent="0.15">
      <c r="K104" s="4"/>
      <c r="L104" s="4"/>
    </row>
    <row r="105" spans="11:12" ht="38" customHeight="1" x14ac:dyDescent="0.15">
      <c r="K105" s="4"/>
      <c r="L105" s="4"/>
    </row>
    <row r="106" spans="11:12" ht="38" customHeight="1" x14ac:dyDescent="0.15">
      <c r="K106" s="4"/>
      <c r="L106" s="4"/>
    </row>
    <row r="107" spans="11:12" ht="38" customHeight="1" x14ac:dyDescent="0.15">
      <c r="K107" s="4"/>
      <c r="L107" s="4"/>
    </row>
    <row r="108" spans="11:12" ht="38" customHeight="1" x14ac:dyDescent="0.15">
      <c r="K108" s="4"/>
      <c r="L108" s="4"/>
    </row>
    <row r="109" spans="11:12" ht="38" customHeight="1" x14ac:dyDescent="0.15">
      <c r="K109" s="4"/>
      <c r="L109" s="4"/>
    </row>
    <row r="110" spans="11:12" ht="38" customHeight="1" x14ac:dyDescent="0.15">
      <c r="K110" s="4"/>
      <c r="L110" s="4"/>
    </row>
    <row r="111" spans="11:12" ht="38" customHeight="1" x14ac:dyDescent="0.15">
      <c r="K111" s="4"/>
      <c r="L111" s="4"/>
    </row>
    <row r="112" spans="11:12" ht="38" customHeight="1" x14ac:dyDescent="0.15">
      <c r="K112" s="4"/>
      <c r="L112" s="4"/>
    </row>
    <row r="113" spans="11:12" ht="38" customHeight="1" x14ac:dyDescent="0.15">
      <c r="K113" s="4"/>
      <c r="L113" s="4"/>
    </row>
    <row r="114" spans="11:12" ht="38" customHeight="1" x14ac:dyDescent="0.15">
      <c r="K114" s="4"/>
      <c r="L114" s="4"/>
    </row>
    <row r="115" spans="11:12" ht="38" customHeight="1" x14ac:dyDescent="0.15">
      <c r="K115" s="4"/>
      <c r="L115" s="4"/>
    </row>
    <row r="116" spans="11:12" ht="38" customHeight="1" x14ac:dyDescent="0.15">
      <c r="K116" s="4"/>
      <c r="L116" s="4"/>
    </row>
    <row r="117" spans="11:12" ht="38" customHeight="1" x14ac:dyDescent="0.15">
      <c r="K117" s="4"/>
      <c r="L117" s="4"/>
    </row>
    <row r="118" spans="11:12" ht="38" customHeight="1" x14ac:dyDescent="0.15">
      <c r="K118" s="4"/>
      <c r="L118" s="4"/>
    </row>
    <row r="119" spans="11:12" ht="38" customHeight="1" x14ac:dyDescent="0.15">
      <c r="K119" s="4"/>
      <c r="L119" s="4"/>
    </row>
    <row r="120" spans="11:12" ht="38" customHeight="1" x14ac:dyDescent="0.15">
      <c r="K120" s="4"/>
      <c r="L120" s="4"/>
    </row>
    <row r="121" spans="11:12" ht="38" customHeight="1" x14ac:dyDescent="0.15">
      <c r="K121" s="4"/>
      <c r="L121" s="4"/>
    </row>
    <row r="122" spans="11:12" ht="38" customHeight="1" x14ac:dyDescent="0.15">
      <c r="K122" s="4"/>
      <c r="L122" s="4"/>
    </row>
    <row r="123" spans="11:12" ht="38" customHeight="1" x14ac:dyDescent="0.15">
      <c r="K123" s="4"/>
      <c r="L123" s="4"/>
    </row>
    <row r="124" spans="11:12" ht="38" customHeight="1" x14ac:dyDescent="0.15">
      <c r="K124" s="4"/>
      <c r="L124" s="4"/>
    </row>
    <row r="125" spans="11:12" ht="38" customHeight="1" x14ac:dyDescent="0.15">
      <c r="K125" s="4"/>
      <c r="L125" s="4"/>
    </row>
    <row r="126" spans="11:12" ht="38" customHeight="1" x14ac:dyDescent="0.15">
      <c r="K126" s="4"/>
      <c r="L126" s="4"/>
    </row>
    <row r="127" spans="11:12" ht="38" customHeight="1" x14ac:dyDescent="0.15">
      <c r="K127" s="4"/>
      <c r="L127" s="4"/>
    </row>
    <row r="128" spans="11:12" ht="38" customHeight="1" x14ac:dyDescent="0.15">
      <c r="K128" s="4"/>
      <c r="L128" s="4"/>
    </row>
    <row r="129" spans="11:12" ht="38" customHeight="1" x14ac:dyDescent="0.15">
      <c r="K129" s="4"/>
      <c r="L129" s="4"/>
    </row>
    <row r="130" spans="11:12" ht="38" customHeight="1" x14ac:dyDescent="0.15">
      <c r="K130" s="4"/>
      <c r="L130" s="4"/>
    </row>
    <row r="131" spans="11:12" ht="38" customHeight="1" x14ac:dyDescent="0.15">
      <c r="K131" s="4"/>
      <c r="L131" s="4"/>
    </row>
    <row r="132" spans="11:12" ht="38" customHeight="1" x14ac:dyDescent="0.15">
      <c r="K132" s="4"/>
      <c r="L132" s="4"/>
    </row>
    <row r="133" spans="11:12" ht="38" customHeight="1" x14ac:dyDescent="0.15">
      <c r="K133" s="4"/>
      <c r="L133" s="4"/>
    </row>
    <row r="134" spans="11:12" ht="38" customHeight="1" x14ac:dyDescent="0.15">
      <c r="K134" s="4"/>
      <c r="L134" s="4"/>
    </row>
    <row r="135" spans="11:12" ht="38" customHeight="1" x14ac:dyDescent="0.15">
      <c r="K135" s="4"/>
      <c r="L135" s="4"/>
    </row>
    <row r="136" spans="11:12" ht="38" customHeight="1" x14ac:dyDescent="0.15">
      <c r="L136" s="4"/>
    </row>
    <row r="137" spans="11:12" ht="38" customHeight="1" x14ac:dyDescent="0.15">
      <c r="L137" s="4"/>
    </row>
    <row r="138" spans="11:12" ht="38" customHeight="1" x14ac:dyDescent="0.15">
      <c r="L138" s="4"/>
    </row>
    <row r="139" spans="11:12" ht="38" customHeight="1" x14ac:dyDescent="0.15">
      <c r="L139" s="4"/>
    </row>
    <row r="140" spans="11:12" ht="38" customHeight="1" x14ac:dyDescent="0.15">
      <c r="L140" s="4"/>
    </row>
    <row r="141" spans="11:12" ht="38" customHeight="1" x14ac:dyDescent="0.15">
      <c r="L141" s="4"/>
    </row>
    <row r="142" spans="11:12" ht="38" customHeight="1" x14ac:dyDescent="0.15">
      <c r="L142" s="4"/>
    </row>
    <row r="143" spans="11:12" ht="38" customHeight="1" x14ac:dyDescent="0.15">
      <c r="L143" s="4"/>
    </row>
    <row r="144" spans="11:12" ht="38" customHeight="1" x14ac:dyDescent="0.15">
      <c r="L144" s="4"/>
    </row>
    <row r="145" spans="12:12" ht="38" customHeight="1" x14ac:dyDescent="0.15">
      <c r="L145" s="4"/>
    </row>
    <row r="146" spans="12:12" ht="38" customHeight="1" x14ac:dyDescent="0.15">
      <c r="L146" s="4"/>
    </row>
    <row r="147" spans="12:12" ht="38" customHeight="1" x14ac:dyDescent="0.15">
      <c r="L147" s="4"/>
    </row>
    <row r="148" spans="12:12" ht="38" customHeight="1" x14ac:dyDescent="0.15">
      <c r="L148" s="4"/>
    </row>
    <row r="149" spans="12:12" ht="38" customHeight="1" x14ac:dyDescent="0.15">
      <c r="L149" s="4"/>
    </row>
    <row r="150" spans="12:12" ht="38" customHeight="1" x14ac:dyDescent="0.15">
      <c r="L150" s="4"/>
    </row>
    <row r="151" spans="12:12" ht="38" customHeight="1" x14ac:dyDescent="0.15">
      <c r="L151" s="4"/>
    </row>
    <row r="152" spans="12:12" ht="38" customHeight="1" x14ac:dyDescent="0.15">
      <c r="L152" s="4"/>
    </row>
    <row r="153" spans="12:12" ht="38" customHeight="1" x14ac:dyDescent="0.15">
      <c r="L153" s="4"/>
    </row>
    <row r="154" spans="12:12" ht="38" customHeight="1" x14ac:dyDescent="0.15">
      <c r="L154" s="4"/>
    </row>
    <row r="155" spans="12:12" ht="38" customHeight="1" x14ac:dyDescent="0.15">
      <c r="L155" s="4"/>
    </row>
    <row r="156" spans="12:12" ht="38" customHeight="1" x14ac:dyDescent="0.15">
      <c r="L156" s="4"/>
    </row>
    <row r="157" spans="12:12" ht="38" customHeight="1" x14ac:dyDescent="0.15">
      <c r="L157" s="4"/>
    </row>
    <row r="158" spans="12:12" ht="38" customHeight="1" x14ac:dyDescent="0.15">
      <c r="L158" s="4"/>
    </row>
    <row r="159" spans="12:12" ht="38" customHeight="1" x14ac:dyDescent="0.15">
      <c r="L159" s="4"/>
    </row>
    <row r="160" spans="12:12" ht="38" customHeight="1" x14ac:dyDescent="0.15">
      <c r="L160" s="4"/>
    </row>
  </sheetData>
  <mergeCells count="21">
    <mergeCell ref="A20:A22"/>
    <mergeCell ref="A14:A16"/>
    <mergeCell ref="A17:A19"/>
    <mergeCell ref="I20:I22"/>
    <mergeCell ref="A3:A6"/>
    <mergeCell ref="A7:A10"/>
    <mergeCell ref="I3:I6"/>
    <mergeCell ref="I7:I10"/>
    <mergeCell ref="I11:I13"/>
    <mergeCell ref="A11:A13"/>
    <mergeCell ref="I23:I25"/>
    <mergeCell ref="I26:I28"/>
    <mergeCell ref="I29:I31"/>
    <mergeCell ref="I32:I34"/>
    <mergeCell ref="I14:I16"/>
    <mergeCell ref="I17:I19"/>
    <mergeCell ref="A41:A42"/>
    <mergeCell ref="A23:A25"/>
    <mergeCell ref="A26:A28"/>
    <mergeCell ref="A29:A31"/>
    <mergeCell ref="A32:A34"/>
  </mergeCells>
  <conditionalFormatting sqref="H3:H47">
    <cfRule type="cellIs" dxfId="47" priority="3" operator="between">
      <formula>1</formula>
      <formula>69</formula>
    </cfRule>
    <cfRule type="cellIs" dxfId="46" priority="4" operator="equal">
      <formula>0</formula>
    </cfRule>
  </conditionalFormatting>
  <conditionalFormatting sqref="I7 I3 I11 I14 I17 I20 I23 I26">
    <cfRule type="dataBar" priority="2">
      <dataBar>
        <cfvo type="formula" val="210"/>
        <cfvo type="formula" val="0"/>
        <color rgb="FF9FB382"/>
      </dataBar>
      <extLst>
        <ext xmlns:x14="http://schemas.microsoft.com/office/spreadsheetml/2009/9/main" uri="{B025F937-C7B1-47D3-B67F-A62EFF666E3E}">
          <x14:id>{93556CC4-7056-4D14-9DAF-56A653FF43FC}</x14:id>
        </ext>
      </extLst>
    </cfRule>
  </conditionalFormatting>
  <conditionalFormatting sqref="I32 I29 I35:I47">
    <cfRule type="dataBar" priority="1">
      <dataBar>
        <cfvo type="formula" val="141"/>
        <cfvo type="formula" val="0"/>
        <color rgb="FF9FB382"/>
      </dataBar>
      <extLst>
        <ext xmlns:x14="http://schemas.microsoft.com/office/spreadsheetml/2009/9/main" uri="{B025F937-C7B1-47D3-B67F-A62EFF666E3E}">
          <x14:id>{E5010657-74B6-4CA9-910C-08A23D562C4A}</x14:id>
        </ext>
      </extLst>
    </cfRule>
  </conditionalFormatting>
  <dataValidations count="5">
    <dataValidation type="list" allowBlank="1" showInputMessage="1" showErrorMessage="1" sqref="C3:C47" xr:uid="{07DCA3DD-9A49-4868-BADF-817B1F588CD0}">
      <formula1>"HS,JS,-"</formula1>
    </dataValidation>
    <dataValidation type="list" allowBlank="1" showInputMessage="1" showErrorMessage="1" sqref="D3:D47" xr:uid="{21DDC74F-623E-4F53-BFAB-A1A0AB47FB45}">
      <formula1>"Quiet,Music (mid volume),Appliance - Vent,Office Babble,TV (mid volume)"</formula1>
    </dataValidation>
    <dataValidation type="list" allowBlank="1" showInputMessage="1" showErrorMessage="1" sqref="F3:F47" xr:uid="{6C9DECD7-1BD6-40AA-8CDB-4C63C172CB04}">
      <formula1>"Q1, Q2, Q3, Q4, -"</formula1>
    </dataValidation>
    <dataValidation type="list" allowBlank="1" showInputMessage="1" showErrorMessage="1" sqref="E37:E47" xr:uid="{F311B025-73B8-4EE5-9CF7-D6EF46FC5322}">
      <formula1>"0,90,-,180"</formula1>
    </dataValidation>
    <dataValidation type="list" allowBlank="1" showInputMessage="1" showErrorMessage="1" sqref="E3:E36" xr:uid="{D938EDD4-BDAE-42F4-BEBB-C402BB403B4C}">
      <formula1>"0,90,-"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556CC4-7056-4D14-9DAF-56A653FF43FC}">
            <x14:dataBar minLength="0" maxLength="100" gradient="0" direction="leftToRight" axisPosition="none">
              <x14:cfvo type="formula">
                <xm:f>210</xm:f>
              </x14:cfvo>
              <x14:cfvo type="formula">
                <xm:f>0</xm:f>
              </x14:cfvo>
              <x14:negativeFillColor rgb="FFFF0000"/>
            </x14:dataBar>
          </x14:cfRule>
          <xm:sqref>I7 I3 I11 I14 I17 I20 I23 I26</xm:sqref>
        </x14:conditionalFormatting>
        <x14:conditionalFormatting xmlns:xm="http://schemas.microsoft.com/office/excel/2006/main">
          <x14:cfRule type="dataBar" id="{E5010657-74B6-4CA9-910C-08A23D562C4A}">
            <x14:dataBar minLength="0" maxLength="100" gradient="0" direction="leftToRight" axisPosition="none">
              <x14:cfvo type="formula">
                <xm:f>141</xm:f>
              </x14:cfvo>
              <x14:cfvo type="formula">
                <xm:f>0</xm:f>
              </x14:cfvo>
              <x14:negativeFillColor rgb="FFFF0000"/>
            </x14:dataBar>
          </x14:cfRule>
          <xm:sqref>I32 I29 I35:I47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2787-8349-486A-93A6-ABFF476F3BAE}">
  <sheetPr>
    <tabColor rgb="FF92D050"/>
  </sheetPr>
  <dimension ref="A1:AH143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16.33203125" defaultRowHeight="38" customHeight="1" x14ac:dyDescent="0.15"/>
  <cols>
    <col min="1" max="1" width="11.5" style="1" customWidth="1"/>
    <col min="2" max="2" width="18.83203125" style="226" customWidth="1"/>
    <col min="3" max="3" width="89" style="254" customWidth="1"/>
    <col min="4" max="6" width="23.6640625" style="560" customWidth="1"/>
    <col min="7" max="7" width="18.83203125" style="560" customWidth="1"/>
    <col min="8" max="8" width="23.83203125" style="1" customWidth="1"/>
    <col min="9" max="10" width="12.5" style="1" bestFit="1" customWidth="1"/>
    <col min="11" max="11" width="13.5" style="1" bestFit="1" customWidth="1"/>
    <col min="12" max="13" width="2.1640625" style="1" bestFit="1" customWidth="1"/>
    <col min="14" max="14" width="2.1640625" style="1" customWidth="1"/>
    <col min="15" max="19" width="2.1640625" style="1" bestFit="1" customWidth="1"/>
    <col min="20" max="32" width="3.1640625" style="1" bestFit="1" customWidth="1"/>
    <col min="33" max="33" width="6.1640625" style="1" bestFit="1" customWidth="1"/>
    <col min="34" max="34" width="10" style="1" bestFit="1" customWidth="1"/>
    <col min="35" max="16384" width="16.33203125" style="1"/>
  </cols>
  <sheetData>
    <row r="1" spans="1:34" ht="38" customHeight="1" x14ac:dyDescent="0.15">
      <c r="A1" s="8"/>
      <c r="B1" s="8"/>
      <c r="C1" s="253"/>
      <c r="D1" s="561"/>
      <c r="E1" s="561"/>
      <c r="F1" s="561"/>
      <c r="G1" s="561"/>
    </row>
    <row r="2" spans="1:34" ht="38" customHeight="1" x14ac:dyDescent="0.15">
      <c r="A2" s="2" t="s">
        <v>0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J2" s="4"/>
      <c r="K2" s="4"/>
      <c r="L2" s="4"/>
    </row>
    <row r="3" spans="1:34" ht="38" customHeight="1" x14ac:dyDescent="0.15">
      <c r="A3" s="594">
        <v>1</v>
      </c>
      <c r="B3" s="224" t="s">
        <v>95</v>
      </c>
      <c r="C3" s="255" t="s">
        <v>152</v>
      </c>
      <c r="D3" s="17">
        <f>SUM(COUNTIFS('Session Log'!$P$3:$P$937, "Y", 'Session Log'!$M$3:$M$937, "1", 'Session Log'!$O$3:$O$937, "&lt;=1"), COUNTIFS('Session Log'!$P$3:$P$937, "N", 'Session Log'!$M$3:$M$937, "1", 'Session Log'!$O$3:$O$937, "&gt;=1"))</f>
        <v>2</v>
      </c>
      <c r="E3" s="596">
        <f>SUMIF('Session Log'!$M$3:$M938, Sessions!$A3, 'Session Log'!$Q$3:$Q938)</f>
        <v>39</v>
      </c>
      <c r="F3" s="596">
        <f>COUNTIFS('Session Log'!$M3:$M615, "1", 'Session Log'!$O3:$O615, "&gt;0")</f>
        <v>3</v>
      </c>
      <c r="G3" s="599">
        <f>SUMIF('Session Log'!$M$3:$M$938, "=1", 'Session Log'!$L3:$L938)</f>
        <v>2.2222222222222254E-2</v>
      </c>
      <c r="H3" s="139"/>
      <c r="I3" s="326"/>
      <c r="J3" s="4"/>
      <c r="K3" s="13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38" customHeight="1" x14ac:dyDescent="0.15">
      <c r="A4" s="595"/>
      <c r="B4" s="225" t="s">
        <v>96</v>
      </c>
      <c r="C4" s="264" t="s">
        <v>153</v>
      </c>
      <c r="D4" s="17">
        <f>SUM(COUNTIFS('Session Log'!$P$3:$P$937, "Y", 'Session Log'!$M$3:$M$937, "1", 'Session Log'!$O$3:$O$937, "&lt;=2"), COUNTIFS('Session Log'!$P$3:$P$937, "N", 'Session Log'!$M$3:$M$937, "1", 'Session Log'!$O$3:$O$937, "&gt;=2"))</f>
        <v>3</v>
      </c>
      <c r="E4" s="597"/>
      <c r="F4" s="597"/>
      <c r="G4" s="600"/>
      <c r="H4" s="139"/>
      <c r="I4" s="4"/>
      <c r="J4" s="4"/>
      <c r="K4" s="13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38" customHeight="1" x14ac:dyDescent="0.15">
      <c r="A5" s="595"/>
      <c r="B5" s="224" t="s">
        <v>97</v>
      </c>
      <c r="C5" s="264" t="s">
        <v>154</v>
      </c>
      <c r="D5" s="17">
        <f>SUM(COUNTIFS('Session Log'!$P$3:$P$937, "Y", 'Session Log'!$M$3:$M$937, "1", 'Session Log'!$O$3:$O$937, "&lt;=3"), COUNTIFS('Session Log'!$P$3:$P$937, "N", 'Session Log'!$M$3:$M$937, "1", 'Session Log'!$O$3:$O$937, "&gt;=3"))</f>
        <v>3</v>
      </c>
      <c r="E5" s="597"/>
      <c r="F5" s="597"/>
      <c r="G5" s="600"/>
      <c r="H5" s="139"/>
      <c r="I5" s="4"/>
      <c r="J5" s="4"/>
      <c r="K5" s="13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38" customHeight="1" x14ac:dyDescent="0.15">
      <c r="A6" s="595"/>
      <c r="B6" s="225" t="s">
        <v>98</v>
      </c>
      <c r="C6" s="264" t="s">
        <v>155</v>
      </c>
      <c r="D6" s="17">
        <f>SUM(COUNTIFS('Session Log'!$P$3:$P$937, "Y", 'Session Log'!$M$3:$M$937, "1", 'Session Log'!$O$3:$O$937, "&lt;=4"), COUNTIFS('Session Log'!$P$3:$P$937, "N", 'Session Log'!$M$3:$M$937, "1", 'Session Log'!$O$3:$O$937, "&gt;=4"))</f>
        <v>3</v>
      </c>
      <c r="E6" s="597"/>
      <c r="F6" s="597"/>
      <c r="G6" s="600"/>
      <c r="H6" s="13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38" customHeight="1" x14ac:dyDescent="0.15">
      <c r="A7" s="595"/>
      <c r="B7" s="224" t="s">
        <v>99</v>
      </c>
      <c r="C7" s="264" t="s">
        <v>156</v>
      </c>
      <c r="D7" s="17">
        <f>SUM(COUNTIFS('Session Log'!$P$3:$P$937, "Y", 'Session Log'!$M$3:$M$937, "1", 'Session Log'!$O$3:$O$937, "&lt;=5"), COUNTIFS('Session Log'!$P$3:$P$937, "N", 'Session Log'!$M$3:$M$937, "1", 'Session Log'!$O$3:$O$937, "&gt;=5"))</f>
        <v>3</v>
      </c>
      <c r="E7" s="597"/>
      <c r="F7" s="597"/>
      <c r="G7" s="600"/>
      <c r="H7" s="13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38" customHeight="1" x14ac:dyDescent="0.15">
      <c r="A8" s="595"/>
      <c r="B8" s="225" t="s">
        <v>100</v>
      </c>
      <c r="C8" s="264" t="s">
        <v>157</v>
      </c>
      <c r="D8" s="17">
        <f>SUM(COUNTIFS('Session Log'!$P$3:$P$937, "Y", 'Session Log'!$M$3:$M$937, "1", 'Session Log'!$O$3:$O$937, "&lt;=6"), COUNTIFS('Session Log'!$P$3:$P$937, "N", 'Session Log'!$M$3:$M$937, "1", 'Session Log'!$O$3:$O$937, "&gt;=6"))</f>
        <v>3</v>
      </c>
      <c r="E8" s="597"/>
      <c r="F8" s="597"/>
      <c r="G8" s="600"/>
      <c r="H8" s="139"/>
      <c r="I8" s="4"/>
      <c r="J8" s="4"/>
      <c r="K8" s="4"/>
      <c r="L8" s="4"/>
    </row>
    <row r="9" spans="1:34" ht="38" customHeight="1" x14ac:dyDescent="0.15">
      <c r="A9" s="595"/>
      <c r="B9" s="224" t="s">
        <v>101</v>
      </c>
      <c r="C9" s="264" t="s">
        <v>158</v>
      </c>
      <c r="D9" s="17">
        <f>SUM(COUNTIFS('Session Log'!$P$3:$P$937, "Y", 'Session Log'!$M$3:$M$937, "1", 'Session Log'!$O$3:$O$937, "&lt;=7"), COUNTIFS('Session Log'!$P$3:$P$937, "N", 'Session Log'!$M$3:$M$937, "1", 'Session Log'!$O$3:$O$937, "&gt;=7"))</f>
        <v>3</v>
      </c>
      <c r="E9" s="597"/>
      <c r="F9" s="597"/>
      <c r="G9" s="600"/>
      <c r="H9" s="139"/>
      <c r="I9" s="4"/>
      <c r="J9" s="4"/>
      <c r="K9" s="4"/>
      <c r="L9" s="4"/>
    </row>
    <row r="10" spans="1:34" ht="38" customHeight="1" x14ac:dyDescent="0.15">
      <c r="A10" s="595"/>
      <c r="B10" s="225" t="s">
        <v>102</v>
      </c>
      <c r="C10" s="264" t="s">
        <v>159</v>
      </c>
      <c r="D10" s="17">
        <f>SUM(COUNTIFS('Session Log'!$P$3:$P$937, "Y", 'Session Log'!$M$3:$M$937, "1", 'Session Log'!$O$3:$O$937, "&lt;=8"), COUNTIFS('Session Log'!$P$3:$P$937, "N", 'Session Log'!$M$3:$M$937, "1", 'Session Log'!$O$3:$O$937, "&gt;=8"))</f>
        <v>3</v>
      </c>
      <c r="E10" s="597"/>
      <c r="F10" s="597"/>
      <c r="G10" s="600"/>
      <c r="H10" s="139"/>
      <c r="I10" s="4"/>
      <c r="J10" s="4"/>
      <c r="K10" s="4"/>
      <c r="L10" s="4"/>
    </row>
    <row r="11" spans="1:34" ht="38" customHeight="1" x14ac:dyDescent="0.15">
      <c r="A11" s="595"/>
      <c r="B11" s="224" t="s">
        <v>103</v>
      </c>
      <c r="C11" s="264" t="s">
        <v>160</v>
      </c>
      <c r="D11" s="17">
        <f>SUM(COUNTIFS('Session Log'!$P$3:$P$937, "Y", 'Session Log'!$M$3:$M$937, "1", 'Session Log'!$O$3:$O$937, "&lt;=9"), COUNTIFS('Session Log'!$P$3:$P$937, "N", 'Session Log'!$M$3:$M$937, "1", 'Session Log'!$O$3:$O$937, "&gt;=9"))</f>
        <v>3</v>
      </c>
      <c r="E11" s="597"/>
      <c r="F11" s="597"/>
      <c r="G11" s="600"/>
      <c r="H11" s="139"/>
      <c r="I11" s="4"/>
      <c r="J11" s="4"/>
      <c r="K11" s="4"/>
      <c r="L11" s="4"/>
    </row>
    <row r="12" spans="1:34" ht="38" customHeight="1" x14ac:dyDescent="0.15">
      <c r="A12" s="595"/>
      <c r="B12" s="225" t="s">
        <v>104</v>
      </c>
      <c r="C12" s="264" t="s">
        <v>161</v>
      </c>
      <c r="D12" s="17">
        <f>SUM(COUNTIFS('Session Log'!$P$3:$P$937, "Y", 'Session Log'!$M$3:$M$937, "1", 'Session Log'!$O$3:$O$937, "&lt;=10"), COUNTIFS('Session Log'!$P$3:$P$937, "N", 'Session Log'!$M$3:$M$937, "1", 'Session Log'!$O$3:$O$937, "&gt;=10"))</f>
        <v>3</v>
      </c>
      <c r="E12" s="597"/>
      <c r="F12" s="597"/>
      <c r="G12" s="600"/>
      <c r="H12" s="139"/>
      <c r="I12" s="4"/>
      <c r="J12" s="4"/>
      <c r="K12" s="4"/>
      <c r="L12" s="4"/>
    </row>
    <row r="13" spans="1:34" ht="38" customHeight="1" x14ac:dyDescent="0.15">
      <c r="A13" s="595"/>
      <c r="B13" s="224" t="s">
        <v>105</v>
      </c>
      <c r="C13" s="264" t="s">
        <v>162</v>
      </c>
      <c r="D13" s="17">
        <f>SUM(COUNTIFS('Session Log'!$P$3:$P$937, "Y", 'Session Log'!$M$3:$M$937, "1", 'Session Log'!$O$3:$O$937, "&lt;=11"), COUNTIFS('Session Log'!$P$3:$P$937, "N", 'Session Log'!$M$3:$M$937, "1", 'Session Log'!$O$3:$O$937, "&gt;=11"))</f>
        <v>3</v>
      </c>
      <c r="E13" s="597"/>
      <c r="F13" s="597"/>
      <c r="G13" s="600"/>
      <c r="H13" s="139"/>
      <c r="I13" s="4"/>
      <c r="J13" s="4"/>
      <c r="K13" s="4"/>
      <c r="L13" s="4"/>
    </row>
    <row r="14" spans="1:34" ht="38" customHeight="1" x14ac:dyDescent="0.15">
      <c r="A14" s="595"/>
      <c r="B14" s="225" t="s">
        <v>106</v>
      </c>
      <c r="C14" s="264" t="s">
        <v>163</v>
      </c>
      <c r="D14" s="17">
        <f>SUM(COUNTIFS('Session Log'!$P$3:$P$937, "Y", 'Session Log'!$M$3:$M$937, "1", 'Session Log'!$O$3:$O$937, "&lt;=12"), COUNTIFS('Session Log'!$P$3:$P$937, "N", 'Session Log'!$M$3:$M$937, "1", 'Session Log'!$O$3:$O$937, "&gt;=12"))</f>
        <v>3</v>
      </c>
      <c r="E14" s="597"/>
      <c r="F14" s="597"/>
      <c r="G14" s="600"/>
      <c r="H14" s="139"/>
      <c r="I14" s="4"/>
      <c r="J14" s="4"/>
      <c r="K14" s="4"/>
      <c r="L14" s="4"/>
    </row>
    <row r="15" spans="1:34" ht="39" customHeight="1" x14ac:dyDescent="0.15">
      <c r="A15" s="595"/>
      <c r="B15" s="224" t="s">
        <v>107</v>
      </c>
      <c r="C15" s="264" t="s">
        <v>164</v>
      </c>
      <c r="D15" s="17">
        <f>SUM(COUNTIFS('Session Log'!$P$3:$P$937, "Y", 'Session Log'!$M$3:$M$937, "1", 'Session Log'!$O$3:$O$937, "&lt;=13"), COUNTIFS('Session Log'!$P$3:$P$937, "N", 'Session Log'!$M$3:$M$937, "1", 'Session Log'!$O$3:$O$937, "&gt;=13"))</f>
        <v>2</v>
      </c>
      <c r="E15" s="597"/>
      <c r="F15" s="597"/>
      <c r="G15" s="600"/>
      <c r="H15" s="139"/>
      <c r="I15" s="4"/>
      <c r="J15" s="4"/>
      <c r="K15" s="4"/>
      <c r="L15" s="4"/>
    </row>
    <row r="16" spans="1:34" s="250" customFormat="1" ht="39" customHeight="1" x14ac:dyDescent="0.15">
      <c r="A16" s="595"/>
      <c r="B16" s="225" t="s">
        <v>108</v>
      </c>
      <c r="C16" s="471" t="s">
        <v>165</v>
      </c>
      <c r="D16" s="322">
        <f>SUM(COUNTIFS('Session Log'!$P$3:$P$937, "Y", 'Session Log'!$M$3:$M$937, "1", 'Session Log'!$O$3:$O$937, "&lt;=14"), COUNTIFS('Session Log'!$P$3:$P$937, "N", 'Session Log'!$M$3:$M$937, "1", 'Session Log'!$O$3:$O$937, "&gt;=14"))</f>
        <v>2</v>
      </c>
      <c r="E16" s="598"/>
      <c r="F16" s="598"/>
      <c r="G16" s="601"/>
      <c r="H16" s="324"/>
      <c r="I16" s="249"/>
      <c r="J16" s="249"/>
      <c r="K16" s="249"/>
      <c r="L16" s="249"/>
    </row>
    <row r="17" spans="1:12" s="257" customFormat="1" ht="38" customHeight="1" x14ac:dyDescent="0.15">
      <c r="A17" s="607">
        <v>2</v>
      </c>
      <c r="B17" s="251" t="s">
        <v>95</v>
      </c>
      <c r="C17" s="511" t="s">
        <v>166</v>
      </c>
      <c r="D17" s="17">
        <f>SUM(COUNTIFS('Session Log'!$P$3:$P$937, "Y", 'Session Log'!$M$3:$M$937, "2", 'Session Log'!$O$3:$O$937, "&lt;=1"), COUNTIFS('Session Log'!$P$3:$P$937, "N", 'Session Log'!$M$3:$M$937, "2", 'Session Log'!$O$3:$O$937, "&gt;=1"))</f>
        <v>2</v>
      </c>
      <c r="E17" s="596">
        <f>SUMIF('Session Log'!$M$3:$M938, Sessions!$A17, 'Session Log'!$Q$3:$Q938)</f>
        <v>14</v>
      </c>
      <c r="F17" s="596">
        <f>COUNTIFS('Session Log'!$M3:$M610, "2", 'Session Log'!$O3:$O610, "&gt;0")</f>
        <v>2</v>
      </c>
      <c r="G17" s="599">
        <f>SUMIF('Session Log'!$M$3:$M$938, "=2", 'Session Log'!$L3:$L938)</f>
        <v>1.3888888888888895E-2</v>
      </c>
      <c r="H17" s="139"/>
      <c r="I17" s="256"/>
      <c r="J17" s="139"/>
      <c r="K17" s="256"/>
      <c r="L17" s="256"/>
    </row>
    <row r="18" spans="1:12" s="257" customFormat="1" ht="38" customHeight="1" x14ac:dyDescent="0.15">
      <c r="A18" s="607"/>
      <c r="B18" s="224" t="s">
        <v>96</v>
      </c>
      <c r="C18" s="264" t="s">
        <v>167</v>
      </c>
      <c r="D18" s="17">
        <f>SUM(COUNTIFS('Session Log'!$P$3:$P$937, "Y", 'Session Log'!$M$3:$M$937, "2", 'Session Log'!$O$3:$O$937, "&lt;=2"), COUNTIFS('Session Log'!$P$3:$P$937, "N", 'Session Log'!$M$3:$M$937, "2", 'Session Log'!$O$3:$O$937, "&gt;=2"))</f>
        <v>2</v>
      </c>
      <c r="E18" s="597"/>
      <c r="F18" s="597"/>
      <c r="G18" s="600"/>
      <c r="H18" s="139"/>
      <c r="I18" s="256"/>
      <c r="J18" s="256"/>
      <c r="K18" s="256"/>
      <c r="L18" s="256"/>
    </row>
    <row r="19" spans="1:12" s="257" customFormat="1" ht="38" customHeight="1" x14ac:dyDescent="0.15">
      <c r="A19" s="607"/>
      <c r="B19" s="325" t="s">
        <v>97</v>
      </c>
      <c r="C19" s="264" t="s">
        <v>168</v>
      </c>
      <c r="D19" s="17">
        <f>SUM(COUNTIFS('Session Log'!$P$3:$P$937, "Y", 'Session Log'!$M$3:$M$937, "2", 'Session Log'!$O$3:$O$937, "&lt;=3"), COUNTIFS('Session Log'!$P$3:$P$937, "N", 'Session Log'!$M$3:$M$937, "2", 'Session Log'!$O$3:$O$937, "&gt;=3"))</f>
        <v>2</v>
      </c>
      <c r="E19" s="597"/>
      <c r="F19" s="597"/>
      <c r="G19" s="600"/>
      <c r="H19" s="139"/>
      <c r="I19" s="256"/>
      <c r="J19" s="256"/>
      <c r="K19" s="256"/>
      <c r="L19" s="256"/>
    </row>
    <row r="20" spans="1:12" s="257" customFormat="1" ht="38" customHeight="1" x14ac:dyDescent="0.15">
      <c r="A20" s="607"/>
      <c r="B20" s="224" t="s">
        <v>98</v>
      </c>
      <c r="C20" s="264" t="s">
        <v>169</v>
      </c>
      <c r="D20" s="17">
        <f>SUM(COUNTIFS('Session Log'!$P$3:$P$937, "Y", 'Session Log'!$M$3:$M$937, "2", 'Session Log'!$O$3:$O$937, "&lt;=4"), COUNTIFS('Session Log'!$P$3:$P$937, "N", 'Session Log'!$M$3:$M$937, "2", 'Session Log'!$O$3:$O$937, "&gt;=4"))</f>
        <v>2</v>
      </c>
      <c r="E20" s="597"/>
      <c r="F20" s="597"/>
      <c r="G20" s="600"/>
      <c r="H20" s="139"/>
      <c r="I20" s="256"/>
      <c r="J20" s="256"/>
      <c r="K20" s="256"/>
      <c r="L20" s="256"/>
    </row>
    <row r="21" spans="1:12" s="257" customFormat="1" ht="38" customHeight="1" x14ac:dyDescent="0.15">
      <c r="A21" s="607"/>
      <c r="B21" s="225" t="s">
        <v>99</v>
      </c>
      <c r="C21" s="472" t="s">
        <v>170</v>
      </c>
      <c r="D21" s="17">
        <f>SUM(COUNTIFS('Session Log'!$P$3:$P$937, "Y", 'Session Log'!$M$3:$M$937, "2", 'Session Log'!$O$3:$O$937, "&lt;=5"), COUNTIFS('Session Log'!$P$3:$P$937, "N", 'Session Log'!$M$3:$M$937, "2", 'Session Log'!$O$3:$O$937, "&gt;=5"))</f>
        <v>2</v>
      </c>
      <c r="E21" s="597"/>
      <c r="F21" s="597"/>
      <c r="G21" s="600"/>
      <c r="H21" s="139"/>
      <c r="I21" s="256"/>
      <c r="J21" s="256"/>
      <c r="K21" s="256"/>
      <c r="L21" s="256"/>
    </row>
    <row r="22" spans="1:12" s="257" customFormat="1" ht="38" customHeight="1" x14ac:dyDescent="0.15">
      <c r="A22" s="607"/>
      <c r="B22" s="224" t="s">
        <v>100</v>
      </c>
      <c r="C22" s="255" t="s">
        <v>109</v>
      </c>
      <c r="D22" s="17">
        <f>SUM(COUNTIFS('Session Log'!$P$3:$P$937, "Y", 'Session Log'!$M$3:$M$937, "2", 'Session Log'!$O$3:$O$937, "&lt;=6"), COUNTIFS('Session Log'!$P$3:$P$937, "N", 'Session Log'!$M$3:$M$937, "2", 'Session Log'!$O$3:$O$937, "&gt;=6"))</f>
        <v>2</v>
      </c>
      <c r="E22" s="597"/>
      <c r="F22" s="597"/>
      <c r="G22" s="600"/>
      <c r="H22" s="139"/>
      <c r="I22" s="256"/>
      <c r="J22" s="256"/>
      <c r="K22" s="256"/>
      <c r="L22" s="256"/>
    </row>
    <row r="23" spans="1:12" s="257" customFormat="1" ht="38" customHeight="1" x14ac:dyDescent="0.15">
      <c r="A23" s="607"/>
      <c r="B23" s="225" t="s">
        <v>101</v>
      </c>
      <c r="C23" s="264" t="s">
        <v>110</v>
      </c>
      <c r="D23" s="17">
        <f>SUM(COUNTIFS('Session Log'!$P$3:$P$937, "Y", 'Session Log'!$M$3:$M$937, "2", 'Session Log'!$O$3:$O$937, "&lt;=7"), COUNTIFS('Session Log'!$P$3:$P$937, "N", 'Session Log'!$M$3:$M$937, "2", 'Session Log'!$O$3:$O$937, "&gt;=7"))</f>
        <v>1</v>
      </c>
      <c r="E23" s="597"/>
      <c r="F23" s="597"/>
      <c r="G23" s="600"/>
      <c r="H23" s="139"/>
      <c r="I23" s="256"/>
      <c r="J23" s="256"/>
      <c r="K23" s="256"/>
      <c r="L23" s="256"/>
    </row>
    <row r="24" spans="1:12" s="250" customFormat="1" ht="38" customHeight="1" x14ac:dyDescent="0.15">
      <c r="A24" s="608"/>
      <c r="B24" s="252" t="s">
        <v>102</v>
      </c>
      <c r="C24" s="471" t="s">
        <v>171</v>
      </c>
      <c r="D24" s="322">
        <f>SUM(COUNTIFS('Session Log'!$P$3:$P$937, "Y", 'Session Log'!$M$3:$M$937, "2", 'Session Log'!$O$3:$O$937, "&lt;=8"), COUNTIFS('Session Log'!$P$3:$P$937, "N", 'Session Log'!$M$3:$M$937, "2", 'Session Log'!$O$3:$O$937, "&gt;=8"))</f>
        <v>1</v>
      </c>
      <c r="E24" s="597"/>
      <c r="F24" s="597"/>
      <c r="G24" s="606"/>
      <c r="H24" s="324"/>
      <c r="I24" s="249"/>
      <c r="J24" s="249"/>
      <c r="K24" s="249"/>
      <c r="L24" s="249"/>
    </row>
    <row r="25" spans="1:12" s="263" customFormat="1" ht="38" customHeight="1" x14ac:dyDescent="0.15">
      <c r="A25" s="602">
        <v>3</v>
      </c>
      <c r="B25" s="261" t="s">
        <v>95</v>
      </c>
      <c r="C25" s="264" t="s">
        <v>172</v>
      </c>
      <c r="D25" s="474">
        <f>SUM(COUNTIFS('Session Log'!$P$3:$P$937, "Y", 'Session Log'!$M$3:$M$937, "3", 'Session Log'!$O$3:$O$937, "&lt;=1"), COUNTIFS('Session Log'!$P$3:$P$937, "N", 'Session Log'!$M$3:$M$937, "3", 'Session Log'!$O$3:$O$937, "&gt;=1"))</f>
        <v>1</v>
      </c>
      <c r="E25" s="596">
        <f>SUMIF('Session Log'!$M$3:$M938, Sessions!$A25, 'Session Log'!$Q$3:$Q938)</f>
        <v>10</v>
      </c>
      <c r="F25" s="596">
        <f>COUNTIFS('Session Log'!$M3:$M610, "3", 'Session Log'!$O3:$O610, "&gt;0")</f>
        <v>1</v>
      </c>
      <c r="G25" s="605">
        <f>SUMIF('Session Log'!$M$3:$M$938, "=3", 'Session Log'!$L3:$L938)</f>
        <v>6.9444444444444198E-3</v>
      </c>
      <c r="H25" s="139"/>
      <c r="I25" s="262"/>
      <c r="J25" s="262"/>
      <c r="K25" s="262"/>
      <c r="L25" s="262"/>
    </row>
    <row r="26" spans="1:12" s="257" customFormat="1" ht="38" customHeight="1" x14ac:dyDescent="0.15">
      <c r="A26" s="602"/>
      <c r="B26" s="258" t="s">
        <v>96</v>
      </c>
      <c r="C26" s="264" t="s">
        <v>173</v>
      </c>
      <c r="D26" s="17">
        <f>SUM(COUNTIFS('Session Log'!$P$3:$P$937, "Y", 'Session Log'!$M$3:$M$937, "3", 'Session Log'!$O$3:$O$937, "&lt;=2"), COUNTIFS('Session Log'!$P$3:$P$937, "N", 'Session Log'!$M$3:$M$937, "3", 'Session Log'!$O$3:$O$937, "&gt;=2"))</f>
        <v>1</v>
      </c>
      <c r="E26" s="597"/>
      <c r="F26" s="597"/>
      <c r="G26" s="600"/>
      <c r="H26" s="139"/>
      <c r="I26" s="256"/>
      <c r="J26" s="256"/>
      <c r="K26" s="256"/>
      <c r="L26" s="256"/>
    </row>
    <row r="27" spans="1:12" s="257" customFormat="1" ht="38" customHeight="1" x14ac:dyDescent="0.15">
      <c r="A27" s="602"/>
      <c r="B27" s="225" t="s">
        <v>97</v>
      </c>
      <c r="C27" s="264" t="s">
        <v>174</v>
      </c>
      <c r="D27" s="17">
        <f>SUM(COUNTIFS('Session Log'!$P$3:$P$937, "Y", 'Session Log'!$M$3:$M$937, "3", 'Session Log'!$O$3:$O$937, "&lt;=3"), COUNTIFS('Session Log'!$P$3:$P$937, "N", 'Session Log'!$M$3:$M$937, "3", 'Session Log'!$O$3:$O$937, "&gt;=3"))</f>
        <v>1</v>
      </c>
      <c r="E27" s="597"/>
      <c r="F27" s="597"/>
      <c r="G27" s="600"/>
      <c r="H27" s="139"/>
      <c r="I27" s="256"/>
      <c r="J27" s="256"/>
      <c r="K27" s="256"/>
      <c r="L27" s="256"/>
    </row>
    <row r="28" spans="1:12" s="257" customFormat="1" ht="38" customHeight="1" x14ac:dyDescent="0.15">
      <c r="A28" s="602"/>
      <c r="B28" s="224" t="s">
        <v>98</v>
      </c>
      <c r="C28" s="264" t="s">
        <v>175</v>
      </c>
      <c r="D28" s="17">
        <f>SUM(COUNTIFS('Session Log'!$P$3:$P$937, "Y", 'Session Log'!$M$3:$M$937, "3", 'Session Log'!$O$3:$O$937, "&lt;=4"), COUNTIFS('Session Log'!$P$3:$P$937, "N", 'Session Log'!$M$3:$M$937, "3", 'Session Log'!$O$3:$O$937, "&gt;=4"))</f>
        <v>1</v>
      </c>
      <c r="E28" s="597"/>
      <c r="F28" s="597"/>
      <c r="G28" s="600"/>
      <c r="H28" s="139"/>
      <c r="I28" s="256"/>
      <c r="J28" s="256"/>
      <c r="K28" s="256"/>
      <c r="L28" s="256"/>
    </row>
    <row r="29" spans="1:12" s="257" customFormat="1" ht="38" customHeight="1" x14ac:dyDescent="0.15">
      <c r="A29" s="602"/>
      <c r="B29" s="225" t="s">
        <v>99</v>
      </c>
      <c r="C29" s="264" t="s">
        <v>176</v>
      </c>
      <c r="D29" s="17">
        <f>SUM(COUNTIFS('Session Log'!$P$3:$P$937, "Y", 'Session Log'!$M$3:$M$937, "3", 'Session Log'!$O$3:$O$937, "&lt;=5"), COUNTIFS('Session Log'!$P$3:$P$937, "N", 'Session Log'!$M$3:$M$937, "3", 'Session Log'!$O$3:$O$937, "&gt;=5"))</f>
        <v>1</v>
      </c>
      <c r="E29" s="597"/>
      <c r="F29" s="597"/>
      <c r="G29" s="600"/>
      <c r="H29" s="139"/>
      <c r="I29" s="256"/>
      <c r="J29" s="256"/>
      <c r="K29" s="256"/>
      <c r="L29" s="256"/>
    </row>
    <row r="30" spans="1:12" s="257" customFormat="1" ht="38" customHeight="1" x14ac:dyDescent="0.15">
      <c r="A30" s="602"/>
      <c r="B30" s="224" t="s">
        <v>100</v>
      </c>
      <c r="C30" s="264" t="s">
        <v>177</v>
      </c>
      <c r="D30" s="17">
        <f>SUM(COUNTIFS('Session Log'!$P$3:$P$937, "Y", 'Session Log'!$M$3:$M$937, "3", 'Session Log'!$O$3:$O$937, "&lt;=6"), COUNTIFS('Session Log'!$P$3:$P$937, "N", 'Session Log'!$M$3:$M$937, "3", 'Session Log'!$O$3:$O$937, "&gt;=6"))</f>
        <v>1</v>
      </c>
      <c r="E30" s="597"/>
      <c r="F30" s="597"/>
      <c r="G30" s="600"/>
      <c r="H30" s="139"/>
      <c r="I30" s="256"/>
      <c r="J30" s="256"/>
      <c r="K30" s="256"/>
    </row>
    <row r="31" spans="1:12" s="257" customFormat="1" ht="38" customHeight="1" x14ac:dyDescent="0.15">
      <c r="A31" s="602"/>
      <c r="B31" s="225" t="s">
        <v>101</v>
      </c>
      <c r="C31" s="264" t="s">
        <v>178</v>
      </c>
      <c r="D31" s="17">
        <f>SUM(COUNTIFS('Session Log'!$P$3:$P$937, "Y", 'Session Log'!$M$3:$M$937, "3", 'Session Log'!$O$3:$O$937, "&lt;=7"), COUNTIFS('Session Log'!$P$3:$P$937, "N", 'Session Log'!$M$3:$M$937, "3", 'Session Log'!$O$3:$O$937, "&gt;=7"))</f>
        <v>1</v>
      </c>
      <c r="E31" s="597"/>
      <c r="F31" s="597"/>
      <c r="G31" s="600"/>
      <c r="H31" s="139"/>
      <c r="I31" s="256"/>
      <c r="J31" s="256"/>
      <c r="K31" s="256"/>
    </row>
    <row r="32" spans="1:12" s="257" customFormat="1" ht="38" customHeight="1" x14ac:dyDescent="0.15">
      <c r="A32" s="602"/>
      <c r="B32" s="224" t="s">
        <v>102</v>
      </c>
      <c r="C32" s="264" t="s">
        <v>179</v>
      </c>
      <c r="D32" s="17">
        <f>SUM(COUNTIFS('Session Log'!$P$3:$P$937, "Y", 'Session Log'!$M$3:$M$937, "3", 'Session Log'!$O$3:$O$937, "&lt;=8"), COUNTIFS('Session Log'!$P$3:$P$937, "N", 'Session Log'!$M$3:$M$937, "3", 'Session Log'!$O$3:$O$937, "&gt;=8"))</f>
        <v>1</v>
      </c>
      <c r="E32" s="597"/>
      <c r="F32" s="597"/>
      <c r="G32" s="600"/>
      <c r="H32" s="139"/>
      <c r="I32" s="256"/>
      <c r="J32" s="256"/>
      <c r="K32" s="256"/>
    </row>
    <row r="33" spans="1:11" s="260" customFormat="1" ht="38" customHeight="1" x14ac:dyDescent="0.15">
      <c r="A33" s="602"/>
      <c r="B33" s="225" t="s">
        <v>103</v>
      </c>
      <c r="C33" s="264" t="s">
        <v>180</v>
      </c>
      <c r="D33" s="17">
        <f>SUM(COUNTIFS('Session Log'!$P$3:$P$937, "Y", 'Session Log'!$M$3:$M$937, "3", 'Session Log'!$O$3:$O$937, "&lt;=9"), COUNTIFS('Session Log'!$P$3:$P$937, "N", 'Session Log'!$M$3:$M$937, "3", 'Session Log'!$O$3:$O$937, "&gt;=9"))</f>
        <v>1</v>
      </c>
      <c r="E33" s="597"/>
      <c r="F33" s="597"/>
      <c r="G33" s="600"/>
      <c r="H33" s="139"/>
      <c r="I33" s="259"/>
      <c r="J33" s="259"/>
      <c r="K33" s="259"/>
    </row>
    <row r="34" spans="1:11" s="517" customFormat="1" ht="38" customHeight="1" x14ac:dyDescent="0.15">
      <c r="A34" s="603"/>
      <c r="B34" s="512" t="s">
        <v>104</v>
      </c>
      <c r="C34" s="513" t="s">
        <v>181</v>
      </c>
      <c r="D34" s="514">
        <f>SUM(COUNTIFS('Session Log'!$P$3:$P$937, "Y", 'Session Log'!$M$3:$M$937, "3", 'Session Log'!$O$3:$O$937, "&lt;=10"), COUNTIFS('Session Log'!$P$3:$P$937, "N", 'Session Log'!$M$3:$M$937, "3", 'Session Log'!$O$3:$O$937, "&gt;=10"))</f>
        <v>1</v>
      </c>
      <c r="E34" s="604"/>
      <c r="F34" s="604"/>
      <c r="G34" s="606"/>
      <c r="H34" s="515"/>
      <c r="I34" s="516"/>
      <c r="J34" s="516"/>
      <c r="K34" s="516"/>
    </row>
    <row r="35" spans="1:11" ht="38" customHeight="1" x14ac:dyDescent="0.15">
      <c r="I35" s="4"/>
      <c r="J35" s="4"/>
    </row>
    <row r="36" spans="1:11" ht="38" customHeight="1" x14ac:dyDescent="0.15">
      <c r="I36" s="4"/>
      <c r="J36" s="4"/>
    </row>
    <row r="37" spans="1:11" ht="38" customHeight="1" x14ac:dyDescent="0.15">
      <c r="I37" s="4"/>
      <c r="J37" s="4"/>
    </row>
    <row r="38" spans="1:11" ht="38" customHeight="1" x14ac:dyDescent="0.15">
      <c r="I38" s="4"/>
      <c r="J38" s="4"/>
    </row>
    <row r="39" spans="1:11" ht="38" customHeight="1" x14ac:dyDescent="0.15">
      <c r="I39" s="4"/>
      <c r="J39" s="4"/>
    </row>
    <row r="40" spans="1:11" ht="38" customHeight="1" x14ac:dyDescent="0.15">
      <c r="I40" s="4"/>
      <c r="J40" s="4"/>
    </row>
    <row r="41" spans="1:11" ht="38" customHeight="1" x14ac:dyDescent="0.15">
      <c r="I41" s="4"/>
      <c r="J41" s="4"/>
    </row>
    <row r="42" spans="1:11" ht="38" customHeight="1" x14ac:dyDescent="0.15">
      <c r="I42" s="4"/>
      <c r="J42" s="4"/>
    </row>
    <row r="43" spans="1:11" ht="38" customHeight="1" x14ac:dyDescent="0.15">
      <c r="I43" s="4"/>
      <c r="J43" s="4"/>
    </row>
    <row r="44" spans="1:11" ht="38" customHeight="1" x14ac:dyDescent="0.15">
      <c r="I44" s="4"/>
      <c r="J44" s="4"/>
    </row>
    <row r="45" spans="1:11" ht="38" customHeight="1" x14ac:dyDescent="0.15">
      <c r="I45" s="4"/>
      <c r="J45" s="4"/>
    </row>
    <row r="46" spans="1:11" ht="38" customHeight="1" x14ac:dyDescent="0.15">
      <c r="I46" s="4"/>
      <c r="J46" s="4"/>
    </row>
    <row r="47" spans="1:11" ht="38" customHeight="1" x14ac:dyDescent="0.15">
      <c r="I47" s="4"/>
      <c r="J47" s="4"/>
    </row>
    <row r="48" spans="1:11" ht="38" customHeight="1" x14ac:dyDescent="0.15">
      <c r="I48" s="4"/>
      <c r="J48" s="4"/>
    </row>
    <row r="49" spans="9:10" ht="38" customHeight="1" x14ac:dyDescent="0.15">
      <c r="I49" s="4"/>
      <c r="J49" s="4"/>
    </row>
    <row r="50" spans="9:10" ht="38" customHeight="1" x14ac:dyDescent="0.15">
      <c r="I50" s="4"/>
      <c r="J50" s="4"/>
    </row>
    <row r="51" spans="9:10" ht="38" customHeight="1" x14ac:dyDescent="0.15">
      <c r="I51" s="4"/>
      <c r="J51" s="4"/>
    </row>
    <row r="52" spans="9:10" ht="38" customHeight="1" x14ac:dyDescent="0.15">
      <c r="I52" s="4"/>
      <c r="J52" s="4"/>
    </row>
    <row r="53" spans="9:10" ht="38" customHeight="1" x14ac:dyDescent="0.15">
      <c r="I53" s="4"/>
      <c r="J53" s="4"/>
    </row>
    <row r="54" spans="9:10" ht="38" customHeight="1" x14ac:dyDescent="0.15">
      <c r="I54" s="4"/>
      <c r="J54" s="4"/>
    </row>
    <row r="55" spans="9:10" ht="38" customHeight="1" x14ac:dyDescent="0.15">
      <c r="I55" s="4"/>
      <c r="J55" s="4"/>
    </row>
    <row r="56" spans="9:10" ht="38" customHeight="1" x14ac:dyDescent="0.15">
      <c r="I56" s="4"/>
      <c r="J56" s="4"/>
    </row>
    <row r="57" spans="9:10" ht="38" customHeight="1" x14ac:dyDescent="0.15">
      <c r="I57" s="4"/>
      <c r="J57" s="4"/>
    </row>
    <row r="58" spans="9:10" ht="38" customHeight="1" x14ac:dyDescent="0.15">
      <c r="I58" s="4"/>
      <c r="J58" s="4"/>
    </row>
    <row r="59" spans="9:10" ht="38" customHeight="1" x14ac:dyDescent="0.15">
      <c r="I59" s="4"/>
      <c r="J59" s="4"/>
    </row>
    <row r="60" spans="9:10" ht="38" customHeight="1" x14ac:dyDescent="0.15">
      <c r="I60" s="4"/>
      <c r="J60" s="4"/>
    </row>
    <row r="61" spans="9:10" ht="38" customHeight="1" x14ac:dyDescent="0.15">
      <c r="I61" s="4"/>
      <c r="J61" s="4"/>
    </row>
    <row r="62" spans="9:10" ht="38" customHeight="1" x14ac:dyDescent="0.15">
      <c r="I62" s="4"/>
      <c r="J62" s="4"/>
    </row>
    <row r="63" spans="9:10" ht="38" customHeight="1" x14ac:dyDescent="0.15">
      <c r="I63" s="4"/>
      <c r="J63" s="4"/>
    </row>
    <row r="64" spans="9:10" ht="38" customHeight="1" x14ac:dyDescent="0.15">
      <c r="I64" s="4"/>
      <c r="J64" s="4"/>
    </row>
    <row r="65" spans="9:10" ht="38" customHeight="1" x14ac:dyDescent="0.15">
      <c r="I65" s="4"/>
      <c r="J65" s="4"/>
    </row>
    <row r="66" spans="9:10" ht="38" customHeight="1" x14ac:dyDescent="0.15">
      <c r="I66" s="4"/>
      <c r="J66" s="4"/>
    </row>
    <row r="67" spans="9:10" ht="38" customHeight="1" x14ac:dyDescent="0.15">
      <c r="I67" s="4"/>
      <c r="J67" s="4"/>
    </row>
    <row r="68" spans="9:10" ht="38" customHeight="1" x14ac:dyDescent="0.15">
      <c r="I68" s="4"/>
      <c r="J68" s="4"/>
    </row>
    <row r="69" spans="9:10" ht="38" customHeight="1" x14ac:dyDescent="0.15">
      <c r="I69" s="4"/>
      <c r="J69" s="4"/>
    </row>
    <row r="70" spans="9:10" ht="38" customHeight="1" x14ac:dyDescent="0.15">
      <c r="I70" s="4"/>
      <c r="J70" s="4"/>
    </row>
    <row r="71" spans="9:10" ht="38" customHeight="1" x14ac:dyDescent="0.15">
      <c r="I71" s="4"/>
      <c r="J71" s="4"/>
    </row>
    <row r="72" spans="9:10" ht="38" customHeight="1" x14ac:dyDescent="0.15">
      <c r="I72" s="4"/>
      <c r="J72" s="4"/>
    </row>
    <row r="73" spans="9:10" ht="38" customHeight="1" x14ac:dyDescent="0.15">
      <c r="I73" s="4"/>
      <c r="J73" s="4"/>
    </row>
    <row r="74" spans="9:10" ht="38" customHeight="1" x14ac:dyDescent="0.15">
      <c r="I74" s="4"/>
      <c r="J74" s="4"/>
    </row>
    <row r="75" spans="9:10" ht="38" customHeight="1" x14ac:dyDescent="0.15">
      <c r="I75" s="4"/>
      <c r="J75" s="4"/>
    </row>
    <row r="76" spans="9:10" ht="38" customHeight="1" x14ac:dyDescent="0.15">
      <c r="I76" s="4"/>
      <c r="J76" s="4"/>
    </row>
    <row r="77" spans="9:10" ht="38" customHeight="1" x14ac:dyDescent="0.15">
      <c r="I77" s="4"/>
      <c r="J77" s="4"/>
    </row>
    <row r="78" spans="9:10" ht="38" customHeight="1" x14ac:dyDescent="0.15">
      <c r="I78" s="4"/>
      <c r="J78" s="4"/>
    </row>
    <row r="79" spans="9:10" ht="38" customHeight="1" x14ac:dyDescent="0.15">
      <c r="I79" s="4"/>
      <c r="J79" s="4"/>
    </row>
    <row r="80" spans="9:10" ht="38" customHeight="1" x14ac:dyDescent="0.15">
      <c r="I80" s="4"/>
      <c r="J80" s="4"/>
    </row>
    <row r="81" spans="9:10" ht="38" customHeight="1" x14ac:dyDescent="0.15">
      <c r="I81" s="4"/>
      <c r="J81" s="4"/>
    </row>
    <row r="82" spans="9:10" ht="38" customHeight="1" x14ac:dyDescent="0.15">
      <c r="I82" s="4"/>
      <c r="J82" s="4"/>
    </row>
    <row r="83" spans="9:10" ht="38" customHeight="1" x14ac:dyDescent="0.15">
      <c r="I83" s="4"/>
      <c r="J83" s="4"/>
    </row>
    <row r="84" spans="9:10" ht="38" customHeight="1" x14ac:dyDescent="0.15">
      <c r="I84" s="4"/>
      <c r="J84" s="4"/>
    </row>
    <row r="85" spans="9:10" ht="38" customHeight="1" x14ac:dyDescent="0.15">
      <c r="I85" s="4"/>
      <c r="J85" s="4"/>
    </row>
    <row r="86" spans="9:10" ht="38" customHeight="1" x14ac:dyDescent="0.15">
      <c r="I86" s="4"/>
      <c r="J86" s="4"/>
    </row>
    <row r="87" spans="9:10" ht="38" customHeight="1" x14ac:dyDescent="0.15">
      <c r="I87" s="4"/>
      <c r="J87" s="4"/>
    </row>
    <row r="88" spans="9:10" ht="38" customHeight="1" x14ac:dyDescent="0.15">
      <c r="I88" s="4"/>
      <c r="J88" s="4"/>
    </row>
    <row r="89" spans="9:10" ht="38" customHeight="1" x14ac:dyDescent="0.15">
      <c r="I89" s="4"/>
      <c r="J89" s="4"/>
    </row>
    <row r="90" spans="9:10" ht="38" customHeight="1" x14ac:dyDescent="0.15">
      <c r="I90" s="4"/>
      <c r="J90" s="4"/>
    </row>
    <row r="91" spans="9:10" ht="38" customHeight="1" x14ac:dyDescent="0.15">
      <c r="I91" s="4"/>
      <c r="J91" s="4"/>
    </row>
    <row r="92" spans="9:10" ht="38" customHeight="1" x14ac:dyDescent="0.15">
      <c r="I92" s="4"/>
      <c r="J92" s="4"/>
    </row>
    <row r="93" spans="9:10" ht="38" customHeight="1" x14ac:dyDescent="0.15">
      <c r="I93" s="4"/>
      <c r="J93" s="4"/>
    </row>
    <row r="94" spans="9:10" ht="38" customHeight="1" x14ac:dyDescent="0.15">
      <c r="I94" s="4"/>
      <c r="J94" s="4"/>
    </row>
    <row r="95" spans="9:10" ht="38" customHeight="1" x14ac:dyDescent="0.15">
      <c r="I95" s="4"/>
      <c r="J95" s="4"/>
    </row>
    <row r="96" spans="9:10" ht="38" customHeight="1" x14ac:dyDescent="0.15">
      <c r="I96" s="4"/>
      <c r="J96" s="4"/>
    </row>
    <row r="97" spans="9:10" ht="38" customHeight="1" x14ac:dyDescent="0.15">
      <c r="I97" s="4"/>
      <c r="J97" s="4"/>
    </row>
    <row r="98" spans="9:10" ht="38" customHeight="1" x14ac:dyDescent="0.15">
      <c r="I98" s="4"/>
      <c r="J98" s="4"/>
    </row>
    <row r="99" spans="9:10" ht="38" customHeight="1" x14ac:dyDescent="0.15">
      <c r="I99" s="4"/>
      <c r="J99" s="4"/>
    </row>
    <row r="100" spans="9:10" ht="38" customHeight="1" x14ac:dyDescent="0.15">
      <c r="I100" s="4"/>
      <c r="J100" s="4"/>
    </row>
    <row r="101" spans="9:10" ht="38" customHeight="1" x14ac:dyDescent="0.15">
      <c r="I101" s="4"/>
      <c r="J101" s="4"/>
    </row>
    <row r="102" spans="9:10" ht="38" customHeight="1" x14ac:dyDescent="0.15">
      <c r="I102" s="4"/>
      <c r="J102" s="4"/>
    </row>
    <row r="103" spans="9:10" ht="38" customHeight="1" x14ac:dyDescent="0.15">
      <c r="I103" s="4"/>
      <c r="J103" s="4"/>
    </row>
    <row r="104" spans="9:10" ht="38" customHeight="1" x14ac:dyDescent="0.15">
      <c r="I104" s="4"/>
      <c r="J104" s="4"/>
    </row>
    <row r="105" spans="9:10" ht="38" customHeight="1" x14ac:dyDescent="0.15">
      <c r="I105" s="4"/>
      <c r="J105" s="4"/>
    </row>
    <row r="106" spans="9:10" ht="38" customHeight="1" x14ac:dyDescent="0.15">
      <c r="I106" s="4"/>
      <c r="J106" s="4"/>
    </row>
    <row r="107" spans="9:10" ht="38" customHeight="1" x14ac:dyDescent="0.15">
      <c r="I107" s="4"/>
      <c r="J107" s="4"/>
    </row>
    <row r="108" spans="9:10" ht="38" customHeight="1" x14ac:dyDescent="0.15">
      <c r="I108" s="4"/>
      <c r="J108" s="4"/>
    </row>
    <row r="109" spans="9:10" ht="38" customHeight="1" x14ac:dyDescent="0.15">
      <c r="I109" s="4"/>
      <c r="J109" s="4"/>
    </row>
    <row r="110" spans="9:10" ht="38" customHeight="1" x14ac:dyDescent="0.15">
      <c r="I110" s="4"/>
      <c r="J110" s="4"/>
    </row>
    <row r="111" spans="9:10" ht="38" customHeight="1" x14ac:dyDescent="0.15">
      <c r="I111" s="4"/>
      <c r="J111" s="4"/>
    </row>
    <row r="112" spans="9:10" ht="38" customHeight="1" x14ac:dyDescent="0.15">
      <c r="I112" s="4"/>
      <c r="J112" s="4"/>
    </row>
    <row r="113" spans="9:10" ht="38" customHeight="1" x14ac:dyDescent="0.15">
      <c r="I113" s="4"/>
      <c r="J113" s="4"/>
    </row>
    <row r="114" spans="9:10" ht="38" customHeight="1" x14ac:dyDescent="0.15">
      <c r="I114" s="4"/>
      <c r="J114" s="4"/>
    </row>
    <row r="115" spans="9:10" ht="38" customHeight="1" x14ac:dyDescent="0.15">
      <c r="I115" s="4"/>
      <c r="J115" s="4"/>
    </row>
    <row r="116" spans="9:10" ht="38" customHeight="1" x14ac:dyDescent="0.15">
      <c r="I116" s="4"/>
      <c r="J116" s="4"/>
    </row>
    <row r="117" spans="9:10" ht="38" customHeight="1" x14ac:dyDescent="0.15">
      <c r="I117" s="4"/>
      <c r="J117" s="4"/>
    </row>
    <row r="118" spans="9:10" ht="38" customHeight="1" x14ac:dyDescent="0.15">
      <c r="I118" s="4"/>
      <c r="J118" s="4"/>
    </row>
    <row r="119" spans="9:10" ht="38" customHeight="1" x14ac:dyDescent="0.15">
      <c r="J119" s="4"/>
    </row>
    <row r="120" spans="9:10" ht="38" customHeight="1" x14ac:dyDescent="0.15">
      <c r="J120" s="4"/>
    </row>
    <row r="121" spans="9:10" ht="38" customHeight="1" x14ac:dyDescent="0.15">
      <c r="J121" s="4"/>
    </row>
    <row r="122" spans="9:10" ht="38" customHeight="1" x14ac:dyDescent="0.15">
      <c r="J122" s="4"/>
    </row>
    <row r="123" spans="9:10" ht="38" customHeight="1" x14ac:dyDescent="0.15">
      <c r="J123" s="4"/>
    </row>
    <row r="124" spans="9:10" ht="38" customHeight="1" x14ac:dyDescent="0.15">
      <c r="J124" s="4"/>
    </row>
    <row r="125" spans="9:10" ht="38" customHeight="1" x14ac:dyDescent="0.15">
      <c r="J125" s="4"/>
    </row>
    <row r="126" spans="9:10" ht="38" customHeight="1" x14ac:dyDescent="0.15">
      <c r="J126" s="4"/>
    </row>
    <row r="127" spans="9:10" ht="38" customHeight="1" x14ac:dyDescent="0.15">
      <c r="J127" s="4"/>
    </row>
    <row r="128" spans="9:10" ht="38" customHeight="1" x14ac:dyDescent="0.15">
      <c r="J128" s="4"/>
    </row>
    <row r="129" spans="10:10" ht="38" customHeight="1" x14ac:dyDescent="0.15">
      <c r="J129" s="4"/>
    </row>
    <row r="130" spans="10:10" ht="38" customHeight="1" x14ac:dyDescent="0.15">
      <c r="J130" s="4"/>
    </row>
    <row r="131" spans="10:10" ht="38" customHeight="1" x14ac:dyDescent="0.15">
      <c r="J131" s="4"/>
    </row>
    <row r="132" spans="10:10" ht="38" customHeight="1" x14ac:dyDescent="0.15">
      <c r="J132" s="4"/>
    </row>
    <row r="133" spans="10:10" ht="38" customHeight="1" x14ac:dyDescent="0.15">
      <c r="J133" s="4"/>
    </row>
    <row r="134" spans="10:10" ht="38" customHeight="1" x14ac:dyDescent="0.15">
      <c r="J134" s="4"/>
    </row>
    <row r="135" spans="10:10" ht="38" customHeight="1" x14ac:dyDescent="0.15">
      <c r="J135" s="4"/>
    </row>
    <row r="136" spans="10:10" ht="38" customHeight="1" x14ac:dyDescent="0.15">
      <c r="J136" s="4"/>
    </row>
    <row r="137" spans="10:10" ht="38" customHeight="1" x14ac:dyDescent="0.15">
      <c r="J137" s="4"/>
    </row>
    <row r="138" spans="10:10" ht="38" customHeight="1" x14ac:dyDescent="0.15">
      <c r="J138" s="4"/>
    </row>
    <row r="139" spans="10:10" ht="38" customHeight="1" x14ac:dyDescent="0.15">
      <c r="J139" s="4"/>
    </row>
    <row r="140" spans="10:10" ht="38" customHeight="1" x14ac:dyDescent="0.15">
      <c r="J140" s="4"/>
    </row>
    <row r="141" spans="10:10" ht="38" customHeight="1" x14ac:dyDescent="0.15">
      <c r="J141" s="4"/>
    </row>
    <row r="142" spans="10:10" ht="38" customHeight="1" x14ac:dyDescent="0.15">
      <c r="J142" s="4"/>
    </row>
    <row r="143" spans="10:10" ht="38" customHeight="1" x14ac:dyDescent="0.15">
      <c r="J143" s="4"/>
    </row>
  </sheetData>
  <mergeCells count="12">
    <mergeCell ref="A3:A16"/>
    <mergeCell ref="E3:E16"/>
    <mergeCell ref="G3:G16"/>
    <mergeCell ref="A25:A34"/>
    <mergeCell ref="E25:E34"/>
    <mergeCell ref="G25:G34"/>
    <mergeCell ref="A17:A24"/>
    <mergeCell ref="E17:E24"/>
    <mergeCell ref="G17:G24"/>
    <mergeCell ref="F3:F16"/>
    <mergeCell ref="F17:F24"/>
    <mergeCell ref="F25:F34"/>
  </mergeCells>
  <conditionalFormatting sqref="G3 G17">
    <cfRule type="cellIs" dxfId="45" priority="8" operator="between">
      <formula>1</formula>
      <formula>69</formula>
    </cfRule>
    <cfRule type="cellIs" dxfId="44" priority="9" operator="equal">
      <formula>0</formula>
    </cfRule>
  </conditionalFormatting>
  <conditionalFormatting sqref="G25">
    <cfRule type="cellIs" dxfId="43" priority="1" operator="between">
      <formula>1</formula>
      <formula>69</formula>
    </cfRule>
    <cfRule type="cellIs" dxfId="42" priority="2" operator="equal">
      <formula>0</formula>
    </cfRule>
  </conditionalFormatting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3E1A-E187-4A9E-934B-FB5FFE63280B}">
  <sheetPr>
    <tabColor rgb="FF92D050"/>
  </sheetPr>
  <dimension ref="A1:X921"/>
  <sheetViews>
    <sheetView showGridLines="0" tabSelected="1" zoomScaleNormal="100" workbookViewId="0">
      <pane xSplit="12" ySplit="2" topLeftCell="T3" activePane="bottomRight" state="frozen"/>
      <selection pane="topRight"/>
      <selection pane="bottomLeft"/>
      <selection pane="bottomRight" activeCell="W4" sqref="W4"/>
    </sheetView>
  </sheetViews>
  <sheetFormatPr baseColWidth="10" defaultColWidth="16.33203125" defaultRowHeight="39.75" customHeight="1" x14ac:dyDescent="0.15"/>
  <cols>
    <col min="1" max="1" width="16" style="64" customWidth="1"/>
    <col min="2" max="4" width="14.33203125" style="64" customWidth="1"/>
    <col min="5" max="5" width="15.6640625" style="65" customWidth="1"/>
    <col min="6" max="6" width="9.33203125" style="64" customWidth="1"/>
    <col min="7" max="7" width="18" style="66" customWidth="1"/>
    <col min="8" max="8" width="8.1640625" style="66" customWidth="1"/>
    <col min="9" max="9" width="12.6640625" style="66" customWidth="1"/>
    <col min="10" max="10" width="18" style="65" customWidth="1"/>
    <col min="11" max="11" width="18" style="205" customWidth="1"/>
    <col min="12" max="12" width="11" style="530" customWidth="1"/>
    <col min="13" max="13" width="12" style="345" customWidth="1"/>
    <col min="14" max="14" width="12" style="328" customWidth="1"/>
    <col min="15" max="15" width="18.1640625" style="398" customWidth="1"/>
    <col min="16" max="16" width="10.6640625" style="328" customWidth="1"/>
    <col min="17" max="17" width="18.1640625" style="553" customWidth="1"/>
    <col min="18" max="18" width="17.1640625" style="552" customWidth="1"/>
    <col min="19" max="19" width="17.5" style="412" customWidth="1"/>
    <col min="20" max="20" width="83.5" style="55" customWidth="1"/>
    <col min="21" max="21" width="21.33203125" style="172" customWidth="1"/>
    <col min="22" max="22" width="85" style="69" customWidth="1"/>
    <col min="23" max="23" width="58" style="559" customWidth="1"/>
    <col min="24" max="24" width="17.5" style="71" customWidth="1"/>
    <col min="25" max="16384" width="16.33203125" style="49"/>
  </cols>
  <sheetData>
    <row r="1" spans="1:24" s="46" customFormat="1" ht="39.75" customHeight="1" x14ac:dyDescent="0.15">
      <c r="A1" s="473" t="s">
        <v>111</v>
      </c>
      <c r="B1" s="609" t="s">
        <v>187</v>
      </c>
      <c r="C1" s="609"/>
      <c r="D1" s="609"/>
      <c r="E1" s="609"/>
      <c r="F1" s="473"/>
      <c r="G1" s="43"/>
      <c r="H1" s="43"/>
      <c r="I1" s="43"/>
      <c r="J1" s="43"/>
      <c r="K1" s="201"/>
      <c r="L1" s="519"/>
      <c r="M1" s="344"/>
      <c r="N1" s="373"/>
      <c r="O1" s="379"/>
      <c r="P1" s="329"/>
      <c r="Q1" s="531"/>
      <c r="R1" s="532"/>
      <c r="S1" s="409"/>
      <c r="T1" s="44"/>
      <c r="U1" s="171"/>
      <c r="V1" s="69"/>
      <c r="W1" s="554"/>
      <c r="X1" s="45"/>
    </row>
    <row r="2" spans="1:24" ht="39.75" customHeight="1" x14ac:dyDescent="0.15">
      <c r="A2" s="47" t="s">
        <v>11</v>
      </c>
      <c r="B2" s="47" t="s">
        <v>112</v>
      </c>
      <c r="C2" s="47" t="s">
        <v>113</v>
      </c>
      <c r="D2" s="228" t="s">
        <v>114</v>
      </c>
      <c r="E2" s="170" t="s">
        <v>115</v>
      </c>
      <c r="F2" s="156" t="s">
        <v>116</v>
      </c>
      <c r="G2" s="99" t="s">
        <v>117</v>
      </c>
      <c r="H2" s="99" t="s">
        <v>118</v>
      </c>
      <c r="I2" s="99" t="s">
        <v>205</v>
      </c>
      <c r="J2" s="99" t="s">
        <v>119</v>
      </c>
      <c r="K2" s="202" t="s">
        <v>120</v>
      </c>
      <c r="L2" s="520" t="s">
        <v>121</v>
      </c>
      <c r="M2" s="67" t="s">
        <v>0</v>
      </c>
      <c r="N2" s="562" t="s">
        <v>204</v>
      </c>
      <c r="O2" s="380" t="s">
        <v>122</v>
      </c>
      <c r="P2" s="67" t="s">
        <v>123</v>
      </c>
      <c r="Q2" s="533" t="s">
        <v>124</v>
      </c>
      <c r="R2" s="534" t="s">
        <v>125</v>
      </c>
      <c r="S2" s="410" t="s">
        <v>126</v>
      </c>
      <c r="T2" s="99" t="s">
        <v>127</v>
      </c>
      <c r="U2" s="155" t="s">
        <v>188</v>
      </c>
      <c r="V2" s="48" t="s">
        <v>128</v>
      </c>
      <c r="W2" s="555" t="s">
        <v>129</v>
      </c>
      <c r="X2" s="70"/>
    </row>
    <row r="3" spans="1:24" ht="39.75" customHeight="1" x14ac:dyDescent="0.15">
      <c r="A3" s="50">
        <v>44878</v>
      </c>
      <c r="B3" s="51" t="s">
        <v>189</v>
      </c>
      <c r="C3" s="52" t="s">
        <v>143</v>
      </c>
      <c r="D3" s="229" t="s">
        <v>144</v>
      </c>
      <c r="E3" s="169">
        <v>1</v>
      </c>
      <c r="F3" s="157" t="s">
        <v>130</v>
      </c>
      <c r="G3" s="74" t="s">
        <v>141</v>
      </c>
      <c r="H3" s="68" t="s">
        <v>131</v>
      </c>
      <c r="I3" s="54" t="s">
        <v>130</v>
      </c>
      <c r="J3" s="194">
        <v>0.38541666666666669</v>
      </c>
      <c r="K3" s="203" t="s">
        <v>132</v>
      </c>
      <c r="L3" s="521" t="str" cm="1">
        <f t="array" ref="L3">IFERROR(_xlfn.IFS($K3="1 - Start", (_xlfn.XLOOKUP("1 - End", $K3:$K945,$J3:$J945)) - (_xlfn.XLOOKUP("1 - Start", $K3:$K945, $J3:$J945)), $K3="2 - Start", (_xlfn.XLOOKUP("2 - End", $K3:$K945, $J3:$J945)) - (_xlfn.XLOOKUP("2 - Start", $K3:$K945, $J3:$J945)), $K3="3 - Start", (_xlfn.XLOOKUP("3 - End", $K3:K945, $J3:$J945)) - (_xlfn.XLOOKUP("3 - Start", $K3:K945, $J3:$J945)), $K3="4 - Start", (_xlfn.XLOOKUP("4 - End", $K3:$K945, $J3:$J945)) - (_xlfn.XLOOKUP("4 - Start", $K3:$K945, $J3:J945))), "")</f>
        <v/>
      </c>
      <c r="M3" s="153"/>
      <c r="N3" s="381"/>
      <c r="O3" s="381"/>
      <c r="P3" s="374"/>
      <c r="Q3" s="535" t="str" cm="1">
        <f t="array" ref="Q3">_xlfn.IFNA(IF($P3="N", $O3, (_xlfn.IFS(AND($P3="Y", $M3="1"), 15-$O3, AND($M3="2", $P3="Y"), 9-$O3, AND($M3="3", $P3="Y"), 11-$O3))), "")</f>
        <v/>
      </c>
      <c r="R3" s="536">
        <f>IF($K3="Session Start", SUM($L3:(INDEX($K3:$K938, (MATCH("Session End", $K3:$K938, 0))))), "")</f>
        <v>1.4583333333333393E-2</v>
      </c>
      <c r="S3" s="411"/>
      <c r="U3" s="172" t="s">
        <v>130</v>
      </c>
      <c r="W3" s="556" t="str">
        <f>IFERROR(INDEX('Kennel Link Mapping'!$B$1:$B$6, (MATCH('Session Log'!$V3, 'Kennel Link Mapping'!$A$1:$A$6, 0))), "")</f>
        <v/>
      </c>
      <c r="X3" s="56"/>
    </row>
    <row r="4" spans="1:24" ht="39.75" customHeight="1" x14ac:dyDescent="0.15">
      <c r="A4" s="57"/>
      <c r="B4" s="51"/>
      <c r="C4" s="51"/>
      <c r="D4" s="158"/>
      <c r="E4" s="169"/>
      <c r="F4" s="157"/>
      <c r="G4" s="54"/>
      <c r="H4" s="68"/>
      <c r="I4" s="54"/>
      <c r="J4" s="194">
        <v>0.39097222222222222</v>
      </c>
      <c r="K4" s="203" t="s">
        <v>133</v>
      </c>
      <c r="L4" s="521" cm="1">
        <f t="array" ref="L4">IFERROR(_xlfn.IFS($K4="1 - Start", (_xlfn.XLOOKUP("1 - End", $K4:$K946,$J4:$J946)) - (_xlfn.XLOOKUP("1 - Start", $K4:$K946, $J4:$J946)), $K4="2 - Start", (_xlfn.XLOOKUP("2 - End", $K4:$K946, $J4:$J946)) - (_xlfn.XLOOKUP("2 - Start", $K4:$K946, $J4:$J946)), $K4="3 - Start", (_xlfn.XLOOKUP("3 - End", $K4:K946, $J4:$J946)) - (_xlfn.XLOOKUP("3 - Start", $K4:K946, $J4:$J946)), $K4="4 - Start", (_xlfn.XLOOKUP("4 - End", $K4:$K946, $J4:$J946)) - (_xlfn.XLOOKUP("4 - Start", $K4:$K946, $J4:J946))), "")</f>
        <v>6.9444444444444753E-3</v>
      </c>
      <c r="M4" s="153" t="s">
        <v>95</v>
      </c>
      <c r="N4" s="381">
        <v>4</v>
      </c>
      <c r="O4" s="381">
        <v>12</v>
      </c>
      <c r="P4" s="374" t="s">
        <v>131</v>
      </c>
      <c r="Q4" s="535" cm="1">
        <f t="array" ref="Q4">_xlfn.IFNA(IF($P4="N", $O4, (_xlfn.IFS(AND($P4="Y", $M4="1"), 15-$O4, AND($M4="2", $P4="Y"), 9-$O4, AND($M4="3", $P4="Y"), 11-$O4))), "")</f>
        <v>12</v>
      </c>
      <c r="R4" s="536" t="str">
        <f>IF($K4="Session Start", SUM($L4:(INDEX($K4:$K939, (MATCH("Session End", $K4:$K939, 0))))), "")</f>
        <v/>
      </c>
      <c r="S4" s="411" t="s">
        <v>12</v>
      </c>
      <c r="T4" s="55" t="s">
        <v>145</v>
      </c>
      <c r="V4" s="69" t="s">
        <v>194</v>
      </c>
      <c r="W4" s="556" t="str">
        <f>IFERROR(INDEX('Kennel Link Mapping'!$B$1:$B$6, (MATCH('Session Log'!$V4, 'Kennel Link Mapping'!$A$1:$A$6, 0))), "")</f>
        <v>kennel.apple.com/files/Hanguk_Study/12345678-0987345-2re456</v>
      </c>
      <c r="X4" s="56"/>
    </row>
    <row r="5" spans="1:24" ht="39.75" customHeight="1" x14ac:dyDescent="0.15">
      <c r="A5" s="57"/>
      <c r="B5" s="51"/>
      <c r="C5" s="51"/>
      <c r="D5" s="158"/>
      <c r="E5" s="169"/>
      <c r="F5" s="157"/>
      <c r="G5" s="54"/>
      <c r="H5" s="68"/>
      <c r="I5" s="54"/>
      <c r="J5" s="206">
        <v>0.3979166666666667</v>
      </c>
      <c r="K5" s="203" t="s">
        <v>134</v>
      </c>
      <c r="L5" s="521" t="str" cm="1">
        <f t="array" ref="L5">IFERROR(_xlfn.IFS($K5="1 - Start", (_xlfn.XLOOKUP("1 - End", $K5:$K947,$J5:$J947)) - (_xlfn.XLOOKUP("1 - Start", $K5:$K947, $J5:$J947)), $K5="2 - Start", (_xlfn.XLOOKUP("2 - End", $K5:$K947, $J5:$J947)) - (_xlfn.XLOOKUP("2 - Start", $K5:$K947, $J5:$J947)), $K5="3 - Start", (_xlfn.XLOOKUP("3 - End", $K5:K947, $J5:$J947)) - (_xlfn.XLOOKUP("3 - Start", $K5:K947, $J5:$J947)), $K5="4 - Start", (_xlfn.XLOOKUP("4 - End", $K5:$K947, $J5:$J947)) - (_xlfn.XLOOKUP("4 - Start", $K5:$K947, $J5:J947))), "")</f>
        <v/>
      </c>
      <c r="M5" s="153"/>
      <c r="N5" s="381"/>
      <c r="O5" s="381"/>
      <c r="P5" s="374"/>
      <c r="Q5" s="535" t="str" cm="1">
        <f t="array" ref="Q5">_xlfn.IFNA(IF($P5="N", $O5, (_xlfn.IFS(AND($P5="Y", $M5="1"), 15-$O5, AND($M5="2", $P5="Y"), 9-$O5, AND($M5="3", $P5="Y"), 11-$O5))), "")</f>
        <v/>
      </c>
      <c r="R5" s="536" t="str">
        <f>IF($K5="Session Start", SUM($L5:(INDEX($K5:$K940, (MATCH("Session End", $K5:$K940, 0))))), "")</f>
        <v/>
      </c>
      <c r="S5" s="411" t="s">
        <v>136</v>
      </c>
      <c r="T5" s="330" t="s">
        <v>146</v>
      </c>
      <c r="W5" s="556" t="str">
        <f>IFERROR(INDEX('Kennel Link Mapping'!$B$1:$B$6, (MATCH('Session Log'!$V5, 'Kennel Link Mapping'!$A$1:$A$6, 0))), "")</f>
        <v/>
      </c>
      <c r="X5" s="56"/>
    </row>
    <row r="6" spans="1:24" s="243" customFormat="1" ht="39.75" customHeight="1" x14ac:dyDescent="0.15">
      <c r="A6" s="269"/>
      <c r="B6" s="270"/>
      <c r="C6" s="270"/>
      <c r="D6" s="268"/>
      <c r="E6" s="213"/>
      <c r="F6" s="212"/>
      <c r="G6" s="271"/>
      <c r="H6" s="214"/>
      <c r="I6" s="271"/>
      <c r="J6" s="241"/>
      <c r="K6" s="203"/>
      <c r="L6" s="521" t="str" cm="1">
        <f t="array" ref="L6">IFERROR(_xlfn.IFS($K6="1 - Start", (_xlfn.XLOOKUP("1 - End", $K6:$K948,$J6:$J948)) - (_xlfn.XLOOKUP("1 - Start", $K6:$K948, $J6:$J948)), $K6="2 - Start", (_xlfn.XLOOKUP("2 - End", $K6:$K948, $J6:$J948)) - (_xlfn.XLOOKUP("2 - Start", $K6:$K948, $J6:$J948)), $K6="3 - Start", (_xlfn.XLOOKUP("3 - End", $K6:K948, $J6:$J948)) - (_xlfn.XLOOKUP("3 - Start", $K6:K948, $J6:$J948)), $K6="4 - Start", (_xlfn.XLOOKUP("4 - End", $K6:$K948, $J6:$J948)) - (_xlfn.XLOOKUP("4 - Start", $K6:$K948, $J6:J948))), "")</f>
        <v/>
      </c>
      <c r="M6" s="216"/>
      <c r="N6" s="381"/>
      <c r="O6" s="382"/>
      <c r="P6" s="374"/>
      <c r="Q6" s="535" t="str" cm="1">
        <f t="array" ref="Q6">_xlfn.IFNA(IF($P6="N", $O6, (_xlfn.IFS(AND($P6="Y", $M6="1"), 15-$O6, AND($M6="2", $P6="Y"), 9-$O6, AND($M6="3", $P6="Y"), 11-$O6))), "")</f>
        <v/>
      </c>
      <c r="R6" s="536" t="str">
        <f>IF($K6="Session Start", SUM($L6:(INDEX($K6:$K941, (MATCH("Session End", $K6:$K941, 0))))), "")</f>
        <v/>
      </c>
      <c r="S6" s="411" t="s">
        <v>13</v>
      </c>
      <c r="T6" s="191" t="s">
        <v>147</v>
      </c>
      <c r="U6" s="218"/>
      <c r="V6" s="242"/>
      <c r="W6" s="556" t="str">
        <f>IFERROR(INDEX('Kennel Link Mapping'!$B$1:$B$6, (MATCH('Session Log'!$V6, 'Kennel Link Mapping'!$A$1:$A$6, 0))), "")</f>
        <v/>
      </c>
      <c r="X6" s="219"/>
    </row>
    <row r="7" spans="1:24" s="91" customFormat="1" ht="39.75" customHeight="1" x14ac:dyDescent="0.15">
      <c r="A7" s="79"/>
      <c r="B7" s="87"/>
      <c r="C7" s="94"/>
      <c r="D7" s="230"/>
      <c r="E7" s="178"/>
      <c r="F7" s="157"/>
      <c r="G7" s="88"/>
      <c r="H7" s="75"/>
      <c r="I7" s="569"/>
      <c r="J7" s="200">
        <v>0.40277777777777773</v>
      </c>
      <c r="K7" s="203" t="s">
        <v>135</v>
      </c>
      <c r="L7" s="521" cm="1">
        <f t="array" ref="L7">IFERROR(_xlfn.IFS($K7="1 - Start", (_xlfn.XLOOKUP("1 - End", $K7:$K949,$J7:$J949)) - (_xlfn.XLOOKUP("1 - Start", $K7:$K949, $J7:$J949)), $K7="2 - Start", (_xlfn.XLOOKUP("2 - End", $K7:$K949, $J7:$J949)) - (_xlfn.XLOOKUP("2 - Start", $K7:$K949, $J7:$J949)), $K7="3 - Start", (_xlfn.XLOOKUP("3 - End", $K7:K949, $J7:$J949)) - (_xlfn.XLOOKUP("3 - Start", $K7:K949, $J7:$J949)), $K7="4 - Start", (_xlfn.XLOOKUP("4 - End", $K7:$K949, $J7:$J949)) - (_xlfn.XLOOKUP("4 - Start", $K7:$K949, $J7:J949))), "")</f>
        <v>7.6388888888889173E-3</v>
      </c>
      <c r="M7" s="210" t="s">
        <v>96</v>
      </c>
      <c r="N7" s="381">
        <v>7</v>
      </c>
      <c r="O7" s="383">
        <v>1</v>
      </c>
      <c r="P7" s="374" t="s">
        <v>130</v>
      </c>
      <c r="Q7" s="535" cm="1">
        <f t="array" ref="Q7">_xlfn.IFNA(IF($P7="N", $O7, (_xlfn.IFS(AND($P7="Y", $M7="1"), 15-$O7, AND($M7="2", $P7="Y"), 9-$O7, AND($M7="3", $P7="Y"), 11-$O7))), "")</f>
        <v>8</v>
      </c>
      <c r="R7" s="536" t="str">
        <f>IF($K7="Session Start", SUM($L7:(INDEX($K7:$K942, (MATCH("Session End", $K7:$K942, 0))))), "")</f>
        <v/>
      </c>
      <c r="S7" s="411" t="s">
        <v>17</v>
      </c>
      <c r="T7" s="191" t="s">
        <v>148</v>
      </c>
      <c r="U7" s="171"/>
      <c r="V7" s="90" t="s">
        <v>196</v>
      </c>
      <c r="W7" s="556" t="str">
        <f>IFERROR(INDEX('Kennel Link Mapping'!$B$1:$B$6, (MATCH('Session Log'!$V7, 'Kennel Link Mapping'!$A$1:$A$6, 0))), "")</f>
        <v>kennel.apple.com/file/Hanguk_Study/748937345-0674843-2efi456</v>
      </c>
      <c r="X7" s="77"/>
    </row>
    <row r="8" spans="1:24" s="46" customFormat="1" ht="39.75" customHeight="1" x14ac:dyDescent="0.15">
      <c r="A8" s="73"/>
      <c r="B8" s="78"/>
      <c r="C8" s="94"/>
      <c r="D8" s="230"/>
      <c r="E8" s="169"/>
      <c r="F8" s="157"/>
      <c r="G8" s="74"/>
      <c r="H8" s="68"/>
      <c r="I8" s="570"/>
      <c r="J8" s="199">
        <v>0.41041666666666665</v>
      </c>
      <c r="K8" s="203" t="s">
        <v>137</v>
      </c>
      <c r="L8" s="521" t="str" cm="1">
        <f t="array" ref="L8">IFERROR(_xlfn.IFS($K8="1 - Start", (_xlfn.XLOOKUP("1 - End", $K8:$K950,$J8:$J950)) - (_xlfn.XLOOKUP("1 - Start", $K8:$K950, $J8:$J950)), $K8="2 - Start", (_xlfn.XLOOKUP("2 - End", $K8:$K950, $J8:$J950)) - (_xlfn.XLOOKUP("2 - Start", $K8:$K950, $J8:$J950)), $K8="3 - Start", (_xlfn.XLOOKUP("3 - End", $K8:K950, $J8:$J950)) - (_xlfn.XLOOKUP("3 - Start", $K8:K950, $J8:$J950)), $K8="4 - Start", (_xlfn.XLOOKUP("4 - End", $K8:$K950, $J8:$J950)) - (_xlfn.XLOOKUP("4 - Start", $K8:$K950, $J8:J950))), "")</f>
        <v/>
      </c>
      <c r="M8" s="182"/>
      <c r="N8" s="381"/>
      <c r="O8" s="384"/>
      <c r="P8" s="374"/>
      <c r="Q8" s="535" t="str" cm="1">
        <f t="array" ref="Q8">_xlfn.IFNA(IF($P8="N", $O8, (_xlfn.IFS(AND($P8="Y", $M8="1"), 15-$O8, AND($M8="2", $P8="Y"), 9-$O8, AND($M8="3", $P8="Y"), 11-$O8))), "")</f>
        <v/>
      </c>
      <c r="R8" s="536" t="str">
        <f>IF($K8="Session Start", SUM($L8:(INDEX($K8:$K943, (MATCH("Session End", $K8:$K943, 0))))), "")</f>
        <v/>
      </c>
      <c r="S8" s="411"/>
      <c r="T8" s="189"/>
      <c r="U8" s="172"/>
      <c r="V8" s="76"/>
      <c r="W8" s="556" t="str">
        <f>IFERROR(INDEX('Kennel Link Mapping'!$B$1:$B$6, (MATCH('Session Log'!$V8, 'Kennel Link Mapping'!$A$1:$A$6, 0))), "")</f>
        <v/>
      </c>
      <c r="X8" s="56"/>
    </row>
    <row r="9" spans="1:24" s="510" customFormat="1" ht="39.75" customHeight="1" x14ac:dyDescent="0.15">
      <c r="A9" s="493"/>
      <c r="B9" s="494"/>
      <c r="C9" s="494"/>
      <c r="D9" s="495"/>
      <c r="E9" s="496"/>
      <c r="F9" s="497"/>
      <c r="G9" s="498"/>
      <c r="H9" s="499"/>
      <c r="I9" s="571"/>
      <c r="J9" s="518"/>
      <c r="K9" s="501" t="s">
        <v>138</v>
      </c>
      <c r="L9" s="525" t="str" cm="1">
        <f t="array" ref="L9">IFERROR(_xlfn.IFS($K9="1 - Start", (_xlfn.XLOOKUP("1 - End", $K9:$K951,$J9:$J951)) - (_xlfn.XLOOKUP("1 - Start", $K9:$K951, $J9:$J951)), $K9="2 - Start", (_xlfn.XLOOKUP("2 - End", $K9:$K951, $J9:$J951)) - (_xlfn.XLOOKUP("2 - Start", $K9:$K951, $J9:$J951)), $K9="3 - Start", (_xlfn.XLOOKUP("3 - End", $K9:K951, $J9:$J951)) - (_xlfn.XLOOKUP("3 - Start", $K9:K951, $J9:$J951)), $K9="4 - Start", (_xlfn.XLOOKUP("4 - End", $K9:$K951, $J9:$J951)) - (_xlfn.XLOOKUP("4 - Start", $K9:$K951, $J9:J951))), "")</f>
        <v/>
      </c>
      <c r="M9" s="502"/>
      <c r="N9" s="503"/>
      <c r="O9" s="503"/>
      <c r="P9" s="504"/>
      <c r="Q9" s="543" t="str" cm="1">
        <f t="array" ref="Q9">_xlfn.IFNA(IF($P9="N", $O9, (_xlfn.IFS(AND($P9="Y", $M9="1"), 15-$O9, AND($M9="2", $P9="Y"), 9-$O9, AND($M9="3", $P9="Y"), 11-$O9))), "")</f>
        <v/>
      </c>
      <c r="R9" s="544" t="str">
        <f>IF($K9="Session Start", SUM($L9:(INDEX($K9:$K944, (MATCH("Session End", $K9:$K944, 0))))), "")</f>
        <v/>
      </c>
      <c r="S9" s="505"/>
      <c r="T9" s="506"/>
      <c r="U9" s="507"/>
      <c r="V9" s="508"/>
      <c r="W9" s="568" t="str">
        <f>IFERROR(INDEX('Kennel Link Mapping'!$B$1:$B$6, (MATCH('Session Log'!$V9, 'Kennel Link Mapping'!$A$1:$A$6, 0))), "")</f>
        <v/>
      </c>
      <c r="X9" s="509"/>
    </row>
    <row r="10" spans="1:24" s="46" customFormat="1" ht="39.75" customHeight="1" x14ac:dyDescent="0.15">
      <c r="A10" s="79">
        <v>44879</v>
      </c>
      <c r="B10" s="78" t="s">
        <v>190</v>
      </c>
      <c r="C10" s="94" t="s">
        <v>143</v>
      </c>
      <c r="D10" s="230" t="s">
        <v>149</v>
      </c>
      <c r="E10" s="178">
        <v>2</v>
      </c>
      <c r="F10" s="157" t="s">
        <v>130</v>
      </c>
      <c r="G10" s="74" t="s">
        <v>141</v>
      </c>
      <c r="H10" s="75" t="s">
        <v>130</v>
      </c>
      <c r="I10" s="569" t="s">
        <v>130</v>
      </c>
      <c r="J10" s="200">
        <v>0.4375</v>
      </c>
      <c r="K10" s="300" t="s">
        <v>132</v>
      </c>
      <c r="L10" s="523" t="str" cm="1">
        <f t="array" ref="L10">IFERROR(_xlfn.IFS($K10="1 - Start", (_xlfn.XLOOKUP("1 - End", $K10:$K952,$J10:$J952)) - (_xlfn.XLOOKUP("1 - Start", $K10:$K952, $J10:$J952)), $K10="2 - Start", (_xlfn.XLOOKUP("2 - End", $K10:$K952, $J10:$J952)) - (_xlfn.XLOOKUP("2 - Start", $K10:$K952, $J10:$J952)), $K10="3 - Start", (_xlfn.XLOOKUP("3 - End", $K10:K952, $J10:$J952)) - (_xlfn.XLOOKUP("3 - Start", $K10:K952, $J10:$J952)), $K10="4 - Start", (_xlfn.XLOOKUP("4 - End", $K10:$K952, $J10:$J952)) - (_xlfn.XLOOKUP("4 - Start", $K10:$K952, $J10:J952))), "")</f>
        <v/>
      </c>
      <c r="M10" s="210"/>
      <c r="N10" s="384"/>
      <c r="O10" s="384"/>
      <c r="P10" s="376"/>
      <c r="Q10" s="539" t="str" cm="1">
        <f t="array" ref="Q10">_xlfn.IFNA(IF($P10="N", $O10, (_xlfn.IFS(AND($P10="Y", $M10="1"), 15-$O10, AND($M10="2", $P10="Y"), 9-$O10, AND($M10="3", $P10="Y"), 11-$O10))), "")</f>
        <v/>
      </c>
      <c r="R10" s="540">
        <f>IF($K10="Session Start", SUM($L10:(INDEX($K10:$K945, (MATCH("Session End", $K10:$K945, 0))))), "")</f>
        <v>1.3194444444444453E-2</v>
      </c>
      <c r="S10" s="332"/>
      <c r="T10" s="191"/>
      <c r="U10" s="171" t="s">
        <v>130</v>
      </c>
      <c r="V10" s="76"/>
      <c r="W10" s="557" t="str">
        <f>IFERROR(INDEX('Kennel Link Mapping'!$B$1:$B$6, (MATCH('Session Log'!$V10, 'Kennel Link Mapping'!$A$1:$A$6, 0))), "")</f>
        <v/>
      </c>
      <c r="X10" s="77"/>
    </row>
    <row r="11" spans="1:24" s="492" customFormat="1" ht="39.75" customHeight="1" x14ac:dyDescent="0.15">
      <c r="A11" s="475"/>
      <c r="B11" s="476"/>
      <c r="C11" s="476"/>
      <c r="D11" s="477"/>
      <c r="E11" s="478"/>
      <c r="F11" s="479"/>
      <c r="G11" s="480"/>
      <c r="H11" s="481"/>
      <c r="I11" s="572"/>
      <c r="J11" s="482">
        <v>0.4513888888888889</v>
      </c>
      <c r="K11" s="483" t="s">
        <v>139</v>
      </c>
      <c r="L11" s="524" cm="1">
        <f t="array" ref="L11">IFERROR(_xlfn.IFS($K11="1 - Start", (_xlfn.XLOOKUP("1 - End", $K11:$K953,$J11:$J953)) - (_xlfn.XLOOKUP("1 - Start", $K11:$K953, $J11:$J953)), $K11="2 - Start", (_xlfn.XLOOKUP("2 - End", $K11:$K953, $J11:$J953)) - (_xlfn.XLOOKUP("2 - Start", $K11:$K953, $J11:$J953)), $K11="3 - Start", (_xlfn.XLOOKUP("3 - End", $K11:K953, $J11:$J953)) - (_xlfn.XLOOKUP("3 - Start", $K11:K953, $J11:$J953)), $K11="4 - Start", (_xlfn.XLOOKUP("4 - End", $K11:$K953, $J11:$J953)) - (_xlfn.XLOOKUP("4 - Start", $K11:$K953, $J11:J953))), "")</f>
        <v>6.9444444444444198E-3</v>
      </c>
      <c r="M11" s="484" t="s">
        <v>97</v>
      </c>
      <c r="N11" s="381">
        <v>7</v>
      </c>
      <c r="O11" s="485">
        <v>10</v>
      </c>
      <c r="P11" s="486" t="s">
        <v>131</v>
      </c>
      <c r="Q11" s="541" cm="1">
        <f t="array" ref="Q11">_xlfn.IFNA(IF($P11="N", $O11, (_xlfn.IFS(AND($P11="Y", $M11="1"), 15-$O11, AND($M11="2", $P11="Y"), 9-$O11, AND($M11="3", $P11="Y"), 11-$O11))), "")</f>
        <v>10</v>
      </c>
      <c r="R11" s="542" t="str">
        <f>IF($K11="Session Start", SUM($L11:(INDEX($K11:$K946, (MATCH("Session End", $K11:$K946, 0))))), "")</f>
        <v/>
      </c>
      <c r="S11" s="487" t="s">
        <v>186</v>
      </c>
      <c r="T11" s="488" t="s">
        <v>150</v>
      </c>
      <c r="U11" s="489"/>
      <c r="V11" s="490" t="s">
        <v>198</v>
      </c>
      <c r="W11" s="556" t="str">
        <f>IFERROR(INDEX('Kennel Link Mapping'!$B$1:$B$6, (MATCH('Session Log'!$V11, 'Kennel Link Mapping'!$A$1:$A$6, 0))), "")</f>
        <v>kennel.apple.com/file/Hanguk_Study/456134565-9843r33-46ge23</v>
      </c>
      <c r="X11" s="491"/>
    </row>
    <row r="12" spans="1:24" s="46" customFormat="1" ht="39.75" customHeight="1" x14ac:dyDescent="0.15">
      <c r="A12" s="79"/>
      <c r="B12" s="78"/>
      <c r="C12" s="94"/>
      <c r="D12" s="230"/>
      <c r="E12" s="178"/>
      <c r="F12" s="157"/>
      <c r="G12" s="74"/>
      <c r="H12" s="75"/>
      <c r="I12" s="74"/>
      <c r="J12" s="157">
        <v>0.45833333333333331</v>
      </c>
      <c r="K12" s="300" t="s">
        <v>140</v>
      </c>
      <c r="L12" s="523" t="str" cm="1">
        <f t="array" ref="L12">IFERROR(_xlfn.IFS($K12="1 - Start", (_xlfn.XLOOKUP("1 - End", $K12:$K954,$J12:$J954)) - (_xlfn.XLOOKUP("1 - Start", $K12:$K954, $J12:$J954)), $K12="2 - Start", (_xlfn.XLOOKUP("2 - End", $K12:$K954, $J12:$J954)) - (_xlfn.XLOOKUP("2 - Start", $K12:$K954, $J12:$J954)), $K12="3 - Start", (_xlfn.XLOOKUP("3 - End", $K12:K954, $J12:$J954)) - (_xlfn.XLOOKUP("3 - Start", $K12:K954, $J12:$J954)), $K12="4 - Start", (_xlfn.XLOOKUP("4 - End", $K12:$K954, $J12:$J954)) - (_xlfn.XLOOKUP("4 - Start", $K12:$K954, $J12:J954))), "")</f>
        <v/>
      </c>
      <c r="M12" s="210"/>
      <c r="N12" s="381"/>
      <c r="O12" s="384"/>
      <c r="P12" s="376"/>
      <c r="Q12" s="539" t="str" cm="1">
        <f t="array" ref="Q12">_xlfn.IFNA(IF($P12="N", $O12, (_xlfn.IFS(AND($P12="Y", $M12="1"), 15-$O12, AND($M12="2", $P12="Y"), 9-$O12, AND($M12="3", $P12="Y"), 11-$O12))), "")</f>
        <v/>
      </c>
      <c r="R12" s="540" t="str">
        <f>IF($K12="Session Start", SUM($L12:(INDEX($K12:$K947, (MATCH("Session End", $K12:$K947, 0))))), "")</f>
        <v/>
      </c>
      <c r="S12" s="332"/>
      <c r="T12" s="191"/>
      <c r="U12" s="171"/>
      <c r="V12" s="76"/>
      <c r="W12" s="556" t="str">
        <f>IFERROR(INDEX('Kennel Link Mapping'!$B$1:$B$6, (MATCH('Session Log'!$V12, 'Kennel Link Mapping'!$A$1:$A$6, 0))), "")</f>
        <v/>
      </c>
      <c r="X12" s="77"/>
    </row>
    <row r="13" spans="1:24" ht="39.75" customHeight="1" x14ac:dyDescent="0.15">
      <c r="A13" s="57"/>
      <c r="B13" s="51"/>
      <c r="C13" s="51"/>
      <c r="D13" s="158"/>
      <c r="E13" s="169"/>
      <c r="F13" s="157"/>
      <c r="G13" s="54"/>
      <c r="H13" s="68"/>
      <c r="I13" s="54"/>
      <c r="J13" s="206">
        <v>0.46736111111111112</v>
      </c>
      <c r="K13" s="203" t="s">
        <v>133</v>
      </c>
      <c r="L13" s="521" cm="1">
        <f t="array" ref="L13">IFERROR(_xlfn.IFS($K13="1 - Start", (_xlfn.XLOOKUP("1 - End", $K13:$K955,$J13:$J955)) - (_xlfn.XLOOKUP("1 - Start", $K13:$K955, $J13:$J955)), $K13="2 - Start", (_xlfn.XLOOKUP("2 - End", $K13:$K955, $J13:$J955)) - (_xlfn.XLOOKUP("2 - Start", $K13:$K955, $J13:$J955)), $K13="3 - Start", (_xlfn.XLOOKUP("3 - End", $K13:K955, $J13:$J955)) - (_xlfn.XLOOKUP("3 - Start", $K13:K955, $J13:$J955)), $K13="4 - Start", (_xlfn.XLOOKUP("4 - End", $K13:$K955, $J13:$J955)) - (_xlfn.XLOOKUP("4 - Start", $K13:$K955, $J13:J955))), "")</f>
        <v>6.2500000000000333E-3</v>
      </c>
      <c r="M13" s="182" t="s">
        <v>95</v>
      </c>
      <c r="N13" s="381">
        <v>4</v>
      </c>
      <c r="O13" s="381">
        <v>1</v>
      </c>
      <c r="P13" s="374" t="s">
        <v>130</v>
      </c>
      <c r="Q13" s="535" cm="1">
        <f t="array" ref="Q13">_xlfn.IFNA(IF($P13="N", $O13, (_xlfn.IFS(AND($P13="Y", $M13="1"), 15-$O13, AND($M13="2", $P13="Y"), 9-$O13, AND($M13="3", $P13="Y"), 11-$O13))), "")</f>
        <v>14</v>
      </c>
      <c r="R13" s="536" t="str">
        <f>IF($K13="Session Start", SUM($L13:(INDEX($K13:$K948, (MATCH("Session End", $K13:$K948, 0))))), "")</f>
        <v/>
      </c>
      <c r="S13" s="411" t="s">
        <v>12</v>
      </c>
      <c r="T13" s="189" t="s">
        <v>151</v>
      </c>
      <c r="V13" s="69" t="s">
        <v>200</v>
      </c>
      <c r="W13" s="556" t="str">
        <f>IFERROR(INDEX('Kennel Link Mapping'!$B$1:$B$6, (MATCH('Session Log'!$V13, 'Kennel Link Mapping'!$A$1:$A$6, 0))), "")</f>
        <v>kennel.apple.com/file/Hanguk_Study/673893637-y3432i4-238o93</v>
      </c>
      <c r="X13" s="56"/>
    </row>
    <row r="14" spans="1:24" ht="39.75" customHeight="1" x14ac:dyDescent="0.15">
      <c r="A14" s="50"/>
      <c r="B14" s="51"/>
      <c r="C14" s="52"/>
      <c r="D14" s="169"/>
      <c r="E14" s="157"/>
      <c r="F14" s="74"/>
      <c r="G14" s="54"/>
      <c r="H14" s="68"/>
      <c r="I14" s="437"/>
      <c r="J14" s="241">
        <v>0.47361111111111115</v>
      </c>
      <c r="K14" s="203" t="s">
        <v>134</v>
      </c>
      <c r="L14" s="521" t="str" cm="1">
        <f t="array" ref="L14">IFERROR(_xlfn.IFS($K14="1 - Start", (_xlfn.XLOOKUP("1 - End", $K14:$K956,$J14:$J956)) - (_xlfn.XLOOKUP("1 - Start", $K14:$K956, $J14:$J956)), $K14="2 - Start", (_xlfn.XLOOKUP("2 - End", $K14:$K956, $J14:$J956)) - (_xlfn.XLOOKUP("2 - Start", $K14:$K956, $J14:$J956)), $K14="3 - Start", (_xlfn.XLOOKUP("3 - End", $K14:K956, $J14:$J956)) - (_xlfn.XLOOKUP("3 - Start", $K14:K956, $J14:$J956)), $K14="4 - Start", (_xlfn.XLOOKUP("4 - End", $K14:$K956, $J14:$J956)) - (_xlfn.XLOOKUP("4 - Start", $K14:$K956, $J14:J956))), "")</f>
        <v/>
      </c>
      <c r="M14" s="182"/>
      <c r="N14" s="381"/>
      <c r="O14" s="381"/>
      <c r="P14" s="374"/>
      <c r="Q14" s="535" t="str" cm="1">
        <f t="array" ref="Q14">_xlfn.IFNA(IF($P14="N", $O14, (_xlfn.IFS(AND($P14="Y", $M14="1"), 15-$O14, AND($M14="2", $P14="Y"), 9-$O14, AND($M14="3", $P14="Y"), 11-$O14))), "")</f>
        <v/>
      </c>
      <c r="R14" s="536" t="str">
        <f>IF($K14="Session Start", SUM($L14:(INDEX($K14:$K949, (MATCH("Session End", $K14:$K949, 0))))), "")</f>
        <v/>
      </c>
      <c r="S14" s="411"/>
      <c r="W14" s="556" t="str">
        <f>IFERROR(INDEX('Kennel Link Mapping'!$B$1:$B$6, (MATCH('Session Log'!$V14, 'Kennel Link Mapping'!$A$1:$A$6, 0))), "")</f>
        <v/>
      </c>
      <c r="X14" s="56"/>
    </row>
    <row r="15" spans="1:24" s="510" customFormat="1" ht="39.75" customHeight="1" x14ac:dyDescent="0.15">
      <c r="A15" s="493"/>
      <c r="B15" s="494"/>
      <c r="C15" s="494"/>
      <c r="D15" s="495"/>
      <c r="E15" s="496"/>
      <c r="F15" s="497"/>
      <c r="G15" s="498"/>
      <c r="H15" s="499"/>
      <c r="I15" s="573"/>
      <c r="J15" s="500"/>
      <c r="K15" s="501" t="s">
        <v>138</v>
      </c>
      <c r="L15" s="525" t="str" cm="1">
        <f t="array" ref="L15">IFERROR(_xlfn.IFS($K15="1 - Start", (_xlfn.XLOOKUP("1 - End", $K15:$K957,$J15:$J957)) - (_xlfn.XLOOKUP("1 - Start", $K15:$K957, $J15:$J957)), $K15="2 - Start", (_xlfn.XLOOKUP("2 - End", $K15:$K957, $J15:$J957)) - (_xlfn.XLOOKUP("2 - Start", $K15:$K957, $J15:$J957)), $K15="3 - Start", (_xlfn.XLOOKUP("3 - End", $K15:K957, $J15:$J957)) - (_xlfn.XLOOKUP("3 - Start", $K15:K957, $J15:$J957)), $K15="4 - Start", (_xlfn.XLOOKUP("4 - End", $K15:$K957, $J15:$J957)) - (_xlfn.XLOOKUP("4 - Start", $K15:$K957, $J15:J957))), "")</f>
        <v/>
      </c>
      <c r="M15" s="502"/>
      <c r="N15" s="503"/>
      <c r="O15" s="503"/>
      <c r="P15" s="504"/>
      <c r="Q15" s="543" t="str" cm="1">
        <f t="array" ref="Q15">_xlfn.IFNA(IF($P15="N", $O15, (_xlfn.IFS(AND($P15="Y", $M15="1"), 15-$O15, AND($M15="2", $P15="Y"), 9-$O15, AND($M15="3", $P15="Y"), 11-$O15))), "")</f>
        <v/>
      </c>
      <c r="R15" s="544"/>
      <c r="S15" s="505"/>
      <c r="T15" s="506"/>
      <c r="U15" s="507"/>
      <c r="V15" s="508"/>
      <c r="W15" s="568" t="str">
        <f>IFERROR(INDEX('Kennel Link Mapping'!$B$1:$B$6, (MATCH('Session Log'!$V15, 'Kennel Link Mapping'!$A$1:$A$6, 0))), "")</f>
        <v/>
      </c>
      <c r="X15" s="509"/>
    </row>
    <row r="16" spans="1:24" s="46" customFormat="1" ht="39.75" customHeight="1" x14ac:dyDescent="0.15">
      <c r="A16" s="79">
        <v>44880</v>
      </c>
      <c r="B16" s="78" t="s">
        <v>191</v>
      </c>
      <c r="C16" s="94" t="s">
        <v>143</v>
      </c>
      <c r="D16" s="230" t="s">
        <v>182</v>
      </c>
      <c r="E16" s="178">
        <v>3</v>
      </c>
      <c r="F16" s="157" t="s">
        <v>131</v>
      </c>
      <c r="G16" s="74" t="s">
        <v>141</v>
      </c>
      <c r="H16" s="75" t="s">
        <v>131</v>
      </c>
      <c r="I16" s="569" t="s">
        <v>131</v>
      </c>
      <c r="J16" s="200">
        <v>0.58333333333333337</v>
      </c>
      <c r="K16" s="300" t="s">
        <v>132</v>
      </c>
      <c r="L16" s="523" t="str" cm="1">
        <f t="array" ref="L16">IFERROR(_xlfn.IFS($K16="1 - Start", (_xlfn.XLOOKUP("1 - End", $K16:$K958,$J16:$J958)) - (_xlfn.XLOOKUP("1 - Start", $K16:$K958, $J16:$J958)), $K16="2 - Start", (_xlfn.XLOOKUP("2 - End", $K16:$K958, $J16:$J958)) - (_xlfn.XLOOKUP("2 - Start", $K16:$K958, $J16:$J958)), $K16="3 - Start", (_xlfn.XLOOKUP("3 - End", $K16:K958, $J16:$J958)) - (_xlfn.XLOOKUP("3 - Start", $K16:K958, $J16:$J958)), $K16="4 - Start", (_xlfn.XLOOKUP("4 - End", $K16:$K958, $J16:$J958)) - (_xlfn.XLOOKUP("4 - Start", $K16:$K958, $J16:J958))), "")</f>
        <v/>
      </c>
      <c r="M16" s="154"/>
      <c r="N16" s="384"/>
      <c r="O16" s="384"/>
      <c r="P16" s="376"/>
      <c r="Q16" s="539" t="str" cm="1">
        <f t="array" ref="Q16">_xlfn.IFNA(IF($P16="N", $O16, (_xlfn.IFS(AND($P16="Y", $M16="1"), 15-$O16, AND($M16="2", $P16="Y"), 9-$O16, AND($M16="3", $P16="Y"), 11-$O16))), "")</f>
        <v/>
      </c>
      <c r="R16" s="540">
        <f>IF($K16="Session Start", SUM($L16:(INDEX($K16:$K951, (MATCH("Session End", $K16:$K951, 0))))), "")</f>
        <v>1.5277777777777724E-2</v>
      </c>
      <c r="S16" s="332"/>
      <c r="T16" s="191"/>
      <c r="U16" s="171" t="s">
        <v>131</v>
      </c>
      <c r="V16" s="76"/>
      <c r="W16" s="557" t="str">
        <f>IFERROR(INDEX('Kennel Link Mapping'!$B$1:$B$6, (MATCH('Session Log'!$V16, 'Kennel Link Mapping'!$A$1:$A$6, 0))), "")</f>
        <v/>
      </c>
      <c r="X16" s="77"/>
    </row>
    <row r="17" spans="1:24" ht="39.75" customHeight="1" x14ac:dyDescent="0.15">
      <c r="A17" s="57"/>
      <c r="B17" s="51"/>
      <c r="C17" s="51"/>
      <c r="D17" s="197"/>
      <c r="E17" s="169"/>
      <c r="F17" s="157"/>
      <c r="G17" s="54"/>
      <c r="H17" s="68"/>
      <c r="I17" s="570"/>
      <c r="J17" s="199">
        <v>0.59652777777777777</v>
      </c>
      <c r="K17" s="203" t="s">
        <v>135</v>
      </c>
      <c r="L17" s="521" cm="1">
        <f t="array" ref="L17">IFERROR(_xlfn.IFS($K17="1 - Start", (_xlfn.XLOOKUP("1 - End", $K17:$K959,$J17:$J959)) - (_xlfn.XLOOKUP("1 - Start", $K17:$K959, $J17:$J959)), $K17="2 - Start", (_xlfn.XLOOKUP("2 - End", $K17:$K959, $J17:$J959)) - (_xlfn.XLOOKUP("2 - Start", $K17:$K959, $J17:$J959)), $K17="3 - Start", (_xlfn.XLOOKUP("3 - End", $K17:K959, $J17:$J959)) - (_xlfn.XLOOKUP("3 - Start", $K17:K959, $J17:$J959)), $K17="4 - Start", (_xlfn.XLOOKUP("4 - End", $K17:$K959, $J17:$J959)) - (_xlfn.XLOOKUP("4 - Start", $K17:$K959, $J17:J959))), "")</f>
        <v>6.2499999999999778E-3</v>
      </c>
      <c r="M17" s="153" t="s">
        <v>96</v>
      </c>
      <c r="N17" s="381">
        <v>7</v>
      </c>
      <c r="O17" s="381">
        <v>6</v>
      </c>
      <c r="P17" s="374" t="s">
        <v>131</v>
      </c>
      <c r="Q17" s="535" cm="1">
        <f t="array" ref="Q17">_xlfn.IFNA(IF($P17="N", $O17, (_xlfn.IFS(AND($P17="Y", $M17="1"), 15-$O17, AND($M17="2", $P17="Y"), 9-$O17, AND($M17="3", $P17="Y"), 11-$O17))), "")</f>
        <v>6</v>
      </c>
      <c r="R17" s="536" t="str">
        <f>IF($K17="Session Start", SUM($L17:(INDEX($K17:$K952, (MATCH("Session End", $K17:$K952, 0))))), "")</f>
        <v/>
      </c>
      <c r="S17" s="411" t="s">
        <v>14</v>
      </c>
      <c r="T17" s="189" t="s">
        <v>184</v>
      </c>
      <c r="V17" s="69" t="s">
        <v>193</v>
      </c>
      <c r="W17" s="556" t="str">
        <f>IFERROR(INDEX('Kennel Link Mapping'!$B$1:$B$6, (MATCH('Session Log'!$V17, 'Kennel Link Mapping'!$A$1:$A$6, 0))), "")</f>
        <v>kennel.apple.com/file/Hanguk_Study/323455334-y7e9323-4541e2</v>
      </c>
      <c r="X17" s="56"/>
    </row>
    <row r="18" spans="1:24" s="144" customFormat="1" ht="39.75" customHeight="1" x14ac:dyDescent="0.15">
      <c r="A18" s="140"/>
      <c r="B18" s="145"/>
      <c r="C18" s="145"/>
      <c r="D18" s="240"/>
      <c r="E18" s="169"/>
      <c r="F18" s="157"/>
      <c r="G18" s="142"/>
      <c r="H18" s="68"/>
      <c r="I18" s="570"/>
      <c r="J18" s="199">
        <v>0.60277777777777775</v>
      </c>
      <c r="K18" s="203" t="s">
        <v>137</v>
      </c>
      <c r="L18" s="521" t="str" cm="1">
        <f t="array" ref="L18">IFERROR(_xlfn.IFS($K18="1 - Start", (_xlfn.XLOOKUP("1 - End", $K18:$K960,$J18:$J960)) - (_xlfn.XLOOKUP("1 - Start", $K18:$K960, $J18:$J960)), $K18="2 - Start", (_xlfn.XLOOKUP("2 - End", $K18:$K960, $J18:$J960)) - (_xlfn.XLOOKUP("2 - Start", $K18:$K960, $J18:$J960)), $K18="3 - Start", (_xlfn.XLOOKUP("3 - End", $K18:K960, $J18:$J960)) - (_xlfn.XLOOKUP("3 - Start", $K18:K960, $J18:$J960)), $K18="4 - Start", (_xlfn.XLOOKUP("4 - End", $K18:$K960, $J18:$J960)) - (_xlfn.XLOOKUP("4 - Start", $K18:$K960, $J18:J960))), "")</f>
        <v/>
      </c>
      <c r="M18" s="153"/>
      <c r="N18" s="381"/>
      <c r="O18" s="385"/>
      <c r="P18" s="374"/>
      <c r="Q18" s="535" t="str" cm="1">
        <f t="array" ref="Q18">_xlfn.IFNA(IF($P18="N", $O18, (_xlfn.IFS(AND($P18="Y", $M18="1"), 15-$O18, AND($M18="2", $P18="Y"), 9-$O18, AND($M18="3", $P18="Y"), 11-$O18))), "")</f>
        <v/>
      </c>
      <c r="R18" s="536" t="str">
        <f>IF($K18="Session Start", SUM($L18:(INDEX($K18:$K953, (MATCH("Session End", $K18:$K953, 0))))), "")</f>
        <v/>
      </c>
      <c r="S18" s="411" t="s">
        <v>16</v>
      </c>
      <c r="T18" s="189" t="s">
        <v>185</v>
      </c>
      <c r="U18" s="172"/>
      <c r="V18" s="143"/>
      <c r="W18" s="556" t="str">
        <f>IFERROR(INDEX('Kennel Link Mapping'!$B$1:$B$6, (MATCH('Session Log'!$V18, 'Kennel Link Mapping'!$A$1:$A$6, 0))), "")</f>
        <v/>
      </c>
      <c r="X18" s="56"/>
    </row>
    <row r="19" spans="1:24" s="46" customFormat="1" ht="39.75" customHeight="1" x14ac:dyDescent="0.15">
      <c r="A19" s="79"/>
      <c r="B19" s="78"/>
      <c r="C19" s="94"/>
      <c r="D19" s="230"/>
      <c r="E19" s="169"/>
      <c r="F19" s="157"/>
      <c r="G19" s="74"/>
      <c r="H19" s="68"/>
      <c r="I19" s="570"/>
      <c r="J19" s="199">
        <v>0.60763888888888895</v>
      </c>
      <c r="K19" s="203" t="s">
        <v>133</v>
      </c>
      <c r="L19" s="521" cm="1">
        <f t="array" ref="L19">IFERROR(_xlfn.IFS($K19="1 - Start", (_xlfn.XLOOKUP("1 - End", $K19:$K961,$J19:$J961)) - (_xlfn.XLOOKUP("1 - Start", $K19:$K961, $J19:$J961)), $K19="2 - Start", (_xlfn.XLOOKUP("2 - End", $K19:$K961, $J19:$J961)) - (_xlfn.XLOOKUP("2 - Start", $K19:$K961, $J19:$J961)), $K19="3 - Start", (_xlfn.XLOOKUP("3 - End", $K19:K961, $J19:$J961)) - (_xlfn.XLOOKUP("3 - Start", $K19:K961, $J19:$J961)), $K19="4 - Start", (_xlfn.XLOOKUP("4 - End", $K19:$K961, $J19:$J961)) - (_xlfn.XLOOKUP("4 - Start", $K19:$K961, $J19:J961))), "")</f>
        <v>9.0277777777777457E-3</v>
      </c>
      <c r="M19" s="153" t="s">
        <v>95</v>
      </c>
      <c r="N19" s="381">
        <v>4</v>
      </c>
      <c r="O19" s="384">
        <v>2</v>
      </c>
      <c r="P19" s="374" t="s">
        <v>130</v>
      </c>
      <c r="Q19" s="535" cm="1">
        <f t="array" ref="Q19">_xlfn.IFNA(IF($P19="N", $O19, (_xlfn.IFS(AND($P19="Y", $M19="1"), 15-$O19, AND($M19="2", $P19="Y"), 9-$O19, AND($M19="3", $P19="Y"), 11-$O19))), "")</f>
        <v>13</v>
      </c>
      <c r="R19" s="536" t="str">
        <f>IF($K19="Session Start", SUM($L19:(INDEX($K19:$K954, (MATCH("Session End", $K19:$K954, 0))))), "")</f>
        <v/>
      </c>
      <c r="S19" s="411" t="s">
        <v>15</v>
      </c>
      <c r="T19" s="189" t="s">
        <v>183</v>
      </c>
      <c r="U19" s="172"/>
      <c r="V19" s="76" t="s">
        <v>192</v>
      </c>
      <c r="W19" s="556" t="str">
        <f>IFERROR(INDEX('Kennel Link Mapping'!$B$1:$B$6, (MATCH('Session Log'!$V19, 'Kennel Link Mapping'!$A$1:$A$6, 0))), "")</f>
        <v>kennel.apple.com/file/Hanguk_Study/556323432-t36ys45-674u923</v>
      </c>
      <c r="X19" s="56"/>
    </row>
    <row r="20" spans="1:24" ht="39.75" customHeight="1" x14ac:dyDescent="0.15">
      <c r="A20" s="57"/>
      <c r="B20" s="51"/>
      <c r="C20" s="51"/>
      <c r="D20" s="158"/>
      <c r="E20" s="169"/>
      <c r="F20" s="157"/>
      <c r="G20" s="54"/>
      <c r="H20" s="68"/>
      <c r="I20" s="570"/>
      <c r="J20" s="199">
        <v>0.6166666666666667</v>
      </c>
      <c r="K20" s="203" t="s">
        <v>134</v>
      </c>
      <c r="L20" s="521" t="str" cm="1">
        <f t="array" ref="L20">IFERROR(_xlfn.IFS($K20="1 - Start", (_xlfn.XLOOKUP("1 - End", $K20:$K962,$J20:$J962)) - (_xlfn.XLOOKUP("1 - Start", $K20:$K962, $J20:$J962)), $K20="2 - Start", (_xlfn.XLOOKUP("2 - End", $K20:$K962, $J20:$J962)) - (_xlfn.XLOOKUP("2 - Start", $K20:$K962, $J20:$J962)), $K20="3 - Start", (_xlfn.XLOOKUP("3 - End", $K20:K962, $J20:$J962)) - (_xlfn.XLOOKUP("3 - Start", $K20:K962, $J20:$J962)), $K20="4 - Start", (_xlfn.XLOOKUP("4 - End", $K20:$K962, $J20:$J962)) - (_xlfn.XLOOKUP("4 - Start", $K20:$K962, $J20:J962))), "")</f>
        <v/>
      </c>
      <c r="M20" s="153"/>
      <c r="N20" s="381"/>
      <c r="O20" s="381"/>
      <c r="P20" s="374"/>
      <c r="Q20" s="535" t="str" cm="1">
        <f t="array" ref="Q20">_xlfn.IFNA(IF($P20="N", $O20, (_xlfn.IFS(AND($P20="Y", $M20="1"), 15-$O20, AND($M20="2", $P20="Y"), 9-$O20, AND($M20="3", $P20="Y"), 11-$O20))), "")</f>
        <v/>
      </c>
      <c r="R20" s="536" t="str">
        <f>IF($K20="Session Start", SUM($L20:(INDEX($K20:$K955, (MATCH("Session End", $K20:$K955, 0))))), "")</f>
        <v/>
      </c>
      <c r="S20" s="411"/>
      <c r="T20" s="189"/>
      <c r="W20" s="556" t="str">
        <f>IFERROR(INDEX('Kennel Link Mapping'!$B$1:$B$6, (MATCH('Session Log'!$V20, 'Kennel Link Mapping'!$A$1:$A$6, 0))), "")</f>
        <v/>
      </c>
      <c r="X20" s="56"/>
    </row>
    <row r="21" spans="1:24" s="510" customFormat="1" ht="39.75" customHeight="1" x14ac:dyDescent="0.15">
      <c r="A21" s="493"/>
      <c r="B21" s="494"/>
      <c r="C21" s="494"/>
      <c r="D21" s="495"/>
      <c r="E21" s="496"/>
      <c r="F21" s="497"/>
      <c r="G21" s="498"/>
      <c r="H21" s="499"/>
      <c r="I21" s="571"/>
      <c r="J21" s="518"/>
      <c r="K21" s="501" t="s">
        <v>138</v>
      </c>
      <c r="L21" s="525" t="str" cm="1">
        <f t="array" ref="L21">IFERROR(_xlfn.IFS($K21="1 - Start", (_xlfn.XLOOKUP("1 - End", $K21:$K963,$J21:$J963)) - (_xlfn.XLOOKUP("1 - Start", $K21:$K963, $J21:$J963)), $K21="2 - Start", (_xlfn.XLOOKUP("2 - End", $K21:$K963, $J21:$J963)) - (_xlfn.XLOOKUP("2 - Start", $K21:$K963, $J21:$J963)), $K21="3 - Start", (_xlfn.XLOOKUP("3 - End", $K21:K963, $J21:$J963)) - (_xlfn.XLOOKUP("3 - Start", $K21:K963, $J21:$J963)), $K21="4 - Start", (_xlfn.XLOOKUP("4 - End", $K21:$K963, $J21:$J963)) - (_xlfn.XLOOKUP("4 - Start", $K21:$K963, $J21:J963))), "")</f>
        <v/>
      </c>
      <c r="M21" s="502"/>
      <c r="N21" s="503"/>
      <c r="O21" s="503"/>
      <c r="P21" s="504"/>
      <c r="Q21" s="543" t="str" cm="1">
        <f t="array" ref="Q21">_xlfn.IFNA(IF($P21="N", $O21, (_xlfn.IFS(AND($P21="Y", $M21="1"), 15-$O21, AND($M21="2", $P21="Y"), 9-$O21, AND($M21="3", $P21="Y"), 11-$O21))), "")</f>
        <v/>
      </c>
      <c r="R21" s="544" t="str">
        <f>IF($K21="Session Start", SUM($L21:(INDEX($K21:$K956, (MATCH("Session End", $K21:$K956, 0))))), "")</f>
        <v/>
      </c>
      <c r="S21" s="505"/>
      <c r="T21" s="506"/>
      <c r="U21" s="507"/>
      <c r="V21" s="508"/>
      <c r="W21" s="568" t="str">
        <f>IFERROR(INDEX('Kennel Link Mapping'!$B$1:$B$6, (MATCH('Session Log'!$V21, 'Kennel Link Mapping'!$A$1:$A$6, 0))), "")</f>
        <v/>
      </c>
      <c r="X21" s="509"/>
    </row>
    <row r="22" spans="1:24" s="220" customFormat="1" ht="39.75" customHeight="1" x14ac:dyDescent="0.15">
      <c r="A22" s="79"/>
      <c r="B22" s="78"/>
      <c r="C22" s="94"/>
      <c r="D22" s="230"/>
      <c r="E22" s="178"/>
      <c r="F22" s="157"/>
      <c r="G22" s="74"/>
      <c r="H22" s="75"/>
      <c r="I22" s="574"/>
      <c r="J22" s="302"/>
      <c r="K22" s="300"/>
      <c r="L22" s="523" t="str" cm="1">
        <f t="array" ref="L22">IFERROR(_xlfn.IFS($K22="1 - Start", (_xlfn.XLOOKUP("1 - End", $K22:$K964,$J22:$J964)) - (_xlfn.XLOOKUP("1 - Start", $K22:$K964, $J22:$J964)), $K22="2 - Start", (_xlfn.XLOOKUP("2 - End", $K22:$K964, $J22:$J964)) - (_xlfn.XLOOKUP("2 - Start", $K22:$K964, $J22:$J964)), $K22="3 - Start", (_xlfn.XLOOKUP("3 - End", $K22:K964, $J22:$J964)) - (_xlfn.XLOOKUP("3 - Start", $K22:K964, $J22:$J964)), $K22="4 - Start", (_xlfn.XLOOKUP("4 - End", $K22:$K964, $J22:$J964)) - (_xlfn.XLOOKUP("4 - Start", $K22:$K964, $J22:J964))), "")</f>
        <v/>
      </c>
      <c r="M22" s="289"/>
      <c r="N22" s="384"/>
      <c r="O22" s="386"/>
      <c r="P22" s="376"/>
      <c r="Q22" s="539" t="str" cm="1">
        <f t="array" ref="Q22">_xlfn.IFNA(IF($P22="N", $O22, (_xlfn.IFS(AND($P22="Y", $M22="1"), 15-$O22, AND($M22="2", $P22="Y"), 9-$O22, AND($M22="3", $P22="Y"), 11-$O22))), "")</f>
        <v/>
      </c>
      <c r="R22" s="540" t="str">
        <f>IF($K22="Session Start", SUM($L22:(INDEX($K22:$K957, (MATCH("Session End", $K22:$K957, 0))))), "")</f>
        <v/>
      </c>
      <c r="S22" s="332"/>
      <c r="U22" s="290"/>
      <c r="V22" s="116"/>
      <c r="W22" s="557" t="str">
        <f>IFERROR(INDEX('Kennel Link Mapping'!$B$1:$B$4, (MATCH('Session Log'!$V22, 'Kennel Link Mapping'!$A$1:$A$4, 0))), "")</f>
        <v/>
      </c>
      <c r="X22" s="291"/>
    </row>
    <row r="23" spans="1:24" s="91" customFormat="1" ht="39.75" customHeight="1" x14ac:dyDescent="0.15">
      <c r="A23" s="192"/>
      <c r="B23" s="211"/>
      <c r="C23" s="94"/>
      <c r="D23" s="274"/>
      <c r="E23" s="193"/>
      <c r="F23" s="157"/>
      <c r="G23" s="88"/>
      <c r="H23" s="75"/>
      <c r="I23" s="569"/>
      <c r="J23" s="200"/>
      <c r="K23" s="203"/>
      <c r="L23" s="521" t="str" cm="1">
        <f t="array" ref="L23">IFERROR(_xlfn.IFS($K23="1 - Start", (_xlfn.XLOOKUP("1 - End", $K23:$K965,$J23:$J965)) - (_xlfn.XLOOKUP("1 - Start", $K23:$K965, $J23:$J965)), $K23="2 - Start", (_xlfn.XLOOKUP("2 - End", $K23:$K965, $J23:$J965)) - (_xlfn.XLOOKUP("2 - Start", $K23:$K965, $J23:$J965)), $K23="3 - Start", (_xlfn.XLOOKUP("3 - End", $K23:K965, $J23:$J965)) - (_xlfn.XLOOKUP("3 - Start", $K23:K965, $J23:$J965)), $K23="4 - Start", (_xlfn.XLOOKUP("4 - End", $K23:$K965, $J23:$J965)) - (_xlfn.XLOOKUP("4 - Start", $K23:$K965, $J23:J965))), "")</f>
        <v/>
      </c>
      <c r="M23" s="154"/>
      <c r="N23" s="381"/>
      <c r="O23" s="383"/>
      <c r="P23" s="374"/>
      <c r="Q23" s="535" t="str" cm="1">
        <f t="array" ref="Q23">_xlfn.IFNA(IF($P23="N", $O23, (_xlfn.IFS(AND($P23="Y", $M23="1"), 15-$O23, AND($M23="2", $P23="Y"), 9-$O23, AND($M23="3", $P23="Y"), 11-$O23))), "")</f>
        <v/>
      </c>
      <c r="R23" s="536" t="str">
        <f>IF($K23="Session Start", SUM($L23:(INDEX($K23:$K958, (MATCH("Session End", $K23:$K958, 0))))), "")</f>
        <v/>
      </c>
      <c r="S23" s="411"/>
      <c r="T23" s="296"/>
      <c r="U23" s="171"/>
      <c r="V23" s="76"/>
      <c r="W23" s="556" t="str">
        <f>IFERROR(INDEX('Kennel Link Mapping'!$B$1:$B$4, (MATCH('Session Log'!$V23, 'Kennel Link Mapping'!$A$1:$A$4, 0))), "")</f>
        <v/>
      </c>
      <c r="X23" s="77"/>
    </row>
    <row r="24" spans="1:24" s="46" customFormat="1" ht="50" customHeight="1" x14ac:dyDescent="0.15">
      <c r="A24" s="192"/>
      <c r="B24" s="78"/>
      <c r="C24" s="94"/>
      <c r="D24" s="230"/>
      <c r="E24" s="169"/>
      <c r="F24" s="157"/>
      <c r="G24" s="74"/>
      <c r="H24" s="68"/>
      <c r="I24" s="570"/>
      <c r="J24" s="199"/>
      <c r="K24" s="203"/>
      <c r="L24" s="521" t="str" cm="1">
        <f t="array" ref="L24">IFERROR(_xlfn.IFS($K24="1 - Start", (_xlfn.XLOOKUP("1 - End", $K24:$K966,$J24:$J966)) - (_xlfn.XLOOKUP("1 - Start", $K24:$K966, $J24:$J966)), $K24="2 - Start", (_xlfn.XLOOKUP("2 - End", $K24:$K966, $J24:$J966)) - (_xlfn.XLOOKUP("2 - Start", $K24:$K966, $J24:$J966)), $K24="3 - Start", (_xlfn.XLOOKUP("3 - End", $K24:K966, $J24:$J966)) - (_xlfn.XLOOKUP("3 - Start", $K24:K966, $J24:$J966)), $K24="4 - Start", (_xlfn.XLOOKUP("4 - End", $K24:$K966, $J24:$J966)) - (_xlfn.XLOOKUP("4 - Start", $K24:$K966, $J24:J966))), "")</f>
        <v/>
      </c>
      <c r="M24" s="153"/>
      <c r="N24" s="381"/>
      <c r="O24" s="384"/>
      <c r="P24" s="374"/>
      <c r="Q24" s="535" t="str" cm="1">
        <f t="array" ref="Q24">_xlfn.IFNA(IF($P24="N", $O24, (_xlfn.IFS(AND($P24="Y", $M24="1"), 15-$O24, AND($M24="2", $P24="Y"), 9-$O24, AND($M24="3", $P24="Y"), 11-$O24))), "")</f>
        <v/>
      </c>
      <c r="R24" s="536" t="str">
        <f>IF($K24="Session Start", SUM($L24:(INDEX($K24:$K959, (MATCH("Session End", $K24:$K959, 0))))), "")</f>
        <v/>
      </c>
      <c r="S24" s="411"/>
      <c r="T24" s="189"/>
      <c r="U24" s="172"/>
      <c r="W24" s="556" t="str">
        <f>IFERROR(INDEX('Kennel Link Mapping'!$B$1:$B$4, (MATCH('Session Log'!$V24, 'Kennel Link Mapping'!$A$1:$A$4, 0))), "")</f>
        <v/>
      </c>
      <c r="X24" s="56"/>
    </row>
    <row r="25" spans="1:24" ht="39.75" customHeight="1" x14ac:dyDescent="0.15">
      <c r="A25" s="192"/>
      <c r="B25" s="51"/>
      <c r="C25" s="51"/>
      <c r="D25" s="158"/>
      <c r="E25" s="169"/>
      <c r="F25" s="157"/>
      <c r="G25" s="54"/>
      <c r="H25" s="68"/>
      <c r="I25" s="570"/>
      <c r="J25" s="199"/>
      <c r="K25" s="203"/>
      <c r="L25" s="521" t="str" cm="1">
        <f t="array" ref="L25">IFERROR(_xlfn.IFS($K25="1 - Start", (_xlfn.XLOOKUP("1 - End", $K25:$K967,$J25:$J967)) - (_xlfn.XLOOKUP("1 - Start", $K25:$K967, $J25:$J967)), $K25="2 - Start", (_xlfn.XLOOKUP("2 - End", $K25:$K967, $J25:$J967)) - (_xlfn.XLOOKUP("2 - Start", $K25:$K967, $J25:$J967)), $K25="3 - Start", (_xlfn.XLOOKUP("3 - End", $K25:K967, $J25:$J967)) - (_xlfn.XLOOKUP("3 - Start", $K25:K967, $J25:$J967)), $K25="4 - Start", (_xlfn.XLOOKUP("4 - End", $K25:$K967, $J25:$J967)) - (_xlfn.XLOOKUP("4 - Start", $K25:$K967, $J25:J967))), "")</f>
        <v/>
      </c>
      <c r="M25" s="153"/>
      <c r="N25" s="381"/>
      <c r="O25" s="381"/>
      <c r="P25" s="374"/>
      <c r="Q25" s="535" t="str" cm="1">
        <f t="array" ref="Q25">_xlfn.IFNA(IF($P25="N", $O25, (_xlfn.IFS(AND($P25="Y", $M25="1"), 15-$O25, AND($M25="2", $P25="Y"), 9-$O25, AND($M25="3", $P25="Y"), 11-$O25))), "")</f>
        <v/>
      </c>
      <c r="R25" s="536" t="str">
        <f>IF($K25="Session Start", SUM($L25:(INDEX($K25:$K960, (MATCH("Session End", $K25:$K960, 0))))), "")</f>
        <v/>
      </c>
      <c r="S25" s="411"/>
      <c r="T25" s="189"/>
      <c r="W25" s="556" t="str">
        <f>IFERROR(INDEX('Kennel Link Mapping'!$B$1:$B$4, (MATCH('Session Log'!$V25, 'Kennel Link Mapping'!$A$1:$A$4, 0))), "")</f>
        <v/>
      </c>
      <c r="X25" s="56"/>
    </row>
    <row r="26" spans="1:24" s="243" customFormat="1" ht="39.75" customHeight="1" x14ac:dyDescent="0.15">
      <c r="A26" s="237"/>
      <c r="B26" s="270"/>
      <c r="C26" s="270"/>
      <c r="D26" s="268"/>
      <c r="E26" s="213"/>
      <c r="F26" s="212"/>
      <c r="G26" s="271"/>
      <c r="H26" s="214"/>
      <c r="I26" s="575"/>
      <c r="J26" s="215"/>
      <c r="K26" s="203"/>
      <c r="L26" s="521" t="str" cm="1">
        <f t="array" ref="L26">IFERROR(_xlfn.IFS($K26="1 - Start", (_xlfn.XLOOKUP("1 - End", $K26:$K968,$J26:$J968)) - (_xlfn.XLOOKUP("1 - Start", $K26:$K968, $J26:$J968)), $K26="2 - Start", (_xlfn.XLOOKUP("2 - End", $K26:$K968, $J26:$J968)) - (_xlfn.XLOOKUP("2 - Start", $K26:$K968, $J26:$J968)), $K26="3 - Start", (_xlfn.XLOOKUP("3 - End", $K26:K968, $J26:$J968)) - (_xlfn.XLOOKUP("3 - Start", $K26:K968, $J26:$J968)), $K26="4 - Start", (_xlfn.XLOOKUP("4 - End", $K26:$K968, $J26:$J968)) - (_xlfn.XLOOKUP("4 - Start", $K26:$K968, $J26:J968))), "")</f>
        <v/>
      </c>
      <c r="M26" s="216"/>
      <c r="N26" s="381"/>
      <c r="O26" s="382"/>
      <c r="P26" s="374"/>
      <c r="Q26" s="535" t="str" cm="1">
        <f t="array" ref="Q26">_xlfn.IFNA(IF($P26="N", $O26, (_xlfn.IFS(AND($P26="Y", $M26="1"), 15-$O26, AND($M26="2", $P26="Y"), 9-$O26, AND($M26="3", $P26="Y"), 11-$O26))), "")</f>
        <v/>
      </c>
      <c r="R26" s="536" t="str">
        <f>IF($K26="Session Start", SUM($L26:(INDEX($K26:$K961, (MATCH("Session End", $K26:$K961, 0))))), "")</f>
        <v/>
      </c>
      <c r="S26" s="411"/>
      <c r="T26" s="273"/>
      <c r="U26" s="218"/>
      <c r="V26" s="242"/>
      <c r="W26" s="556" t="str">
        <f>IFERROR(INDEX('Kennel Link Mapping'!$B$1:$B$4, (MATCH('Session Log'!$V26, 'Kennel Link Mapping'!$A$1:$A$4, 0))), "")</f>
        <v/>
      </c>
      <c r="X26" s="219"/>
    </row>
    <row r="27" spans="1:24" s="46" customFormat="1" ht="39.75" customHeight="1" x14ac:dyDescent="0.15">
      <c r="A27" s="192"/>
      <c r="B27" s="211"/>
      <c r="C27" s="94"/>
      <c r="D27" s="230"/>
      <c r="E27" s="178"/>
      <c r="F27" s="157"/>
      <c r="G27" s="74"/>
      <c r="H27" s="75"/>
      <c r="I27" s="569"/>
      <c r="J27" s="200"/>
      <c r="K27" s="203"/>
      <c r="L27" s="521" t="str" cm="1">
        <f t="array" ref="L27">IFERROR(_xlfn.IFS($K27="1 - Start", (_xlfn.XLOOKUP("1 - End", $K27:$K969,$J27:$J969)) - (_xlfn.XLOOKUP("1 - Start", $K27:$K969, $J27:$J969)), $K27="2 - Start", (_xlfn.XLOOKUP("2 - End", $K27:$K969, $J27:$J969)) - (_xlfn.XLOOKUP("2 - Start", $K27:$K969, $J27:$J969)), $K27="3 - Start", (_xlfn.XLOOKUP("3 - End", $K27:K969, $J27:$J969)) - (_xlfn.XLOOKUP("3 - Start", $K27:K969, $J27:$J969)), $K27="4 - Start", (_xlfn.XLOOKUP("4 - End", $K27:$K969, $J27:$J969)) - (_xlfn.XLOOKUP("4 - Start", $K27:$K969, $J27:J969))), "")</f>
        <v/>
      </c>
      <c r="M27" s="154"/>
      <c r="N27" s="373"/>
      <c r="O27" s="384"/>
      <c r="P27" s="374"/>
      <c r="Q27" s="535" t="str" cm="1">
        <f t="array" ref="Q27">_xlfn.IFNA(IF($P27="N", $O27, (_xlfn.IFS(AND($P27="Y", $M27="1"), 15-$O27, AND($M27="2", $P27="Y"), 9-$O27, AND($M27="3", $P27="Y"), 11-$O27))), "")</f>
        <v/>
      </c>
      <c r="R27" s="536" t="str">
        <f>IF($K27="Session Start", SUM($L27:(INDEX($K27:$K962, (MATCH("Session End", $K27:$K962, 0))))), "")</f>
        <v/>
      </c>
      <c r="S27" s="411"/>
      <c r="T27" s="191"/>
      <c r="U27" s="171"/>
      <c r="V27" s="76"/>
      <c r="W27" s="556" t="str">
        <f>IFERROR(INDEX('Kennel Link Mapping'!$B$1:$B$4, (MATCH('Session Log'!$V27, 'Kennel Link Mapping'!$A$1:$A$4, 0))), "")</f>
        <v/>
      </c>
      <c r="X27" s="77"/>
    </row>
    <row r="28" spans="1:24" ht="39.75" customHeight="1" x14ac:dyDescent="0.15">
      <c r="A28" s="192"/>
      <c r="B28" s="51"/>
      <c r="C28" s="51"/>
      <c r="D28" s="158"/>
      <c r="E28" s="169"/>
      <c r="F28" s="157"/>
      <c r="G28" s="54"/>
      <c r="H28" s="68"/>
      <c r="I28" s="570"/>
      <c r="J28" s="199"/>
      <c r="K28" s="203"/>
      <c r="L28" s="521" t="str" cm="1">
        <f t="array" ref="L28">IFERROR(_xlfn.IFS($K28="1 - Start", (_xlfn.XLOOKUP("1 - End", $K28:$K970,$J28:$J970)) - (_xlfn.XLOOKUP("1 - Start", $K28:$K970, $J28:$J970)), $K28="2 - Start", (_xlfn.XLOOKUP("2 - End", $K28:$K970, $J28:$J970)) - (_xlfn.XLOOKUP("2 - Start", $K28:$K970, $J28:$J970)), $K28="3 - Start", (_xlfn.XLOOKUP("3 - End", $K28:K970, $J28:$J970)) - (_xlfn.XLOOKUP("3 - Start", $K28:K970, $J28:$J970)), $K28="4 - Start", (_xlfn.XLOOKUP("4 - End", $K28:$K970, $J28:$J970)) - (_xlfn.XLOOKUP("4 - Start", $K28:$K970, $J28:J970))), "")</f>
        <v/>
      </c>
      <c r="M28" s="153"/>
      <c r="O28" s="381"/>
      <c r="P28" s="374"/>
      <c r="Q28" s="535" t="str" cm="1">
        <f t="array" ref="Q28">_xlfn.IFNA(IF($P28="N", $O28, (_xlfn.IFS(AND($P28="Y", $M28="1"), 15-$O28, AND($M28="2", $P28="Y"), 9-$O28, AND($M28="3", $P28="Y"), 11-$O28))), "")</f>
        <v/>
      </c>
      <c r="R28" s="536" t="str">
        <f>IF($K28="Session Start", SUM($L28:(INDEX($K28:$K963, (MATCH("Session End", $K28:$K963, 0))))), "")</f>
        <v/>
      </c>
      <c r="S28" s="411"/>
      <c r="T28" s="189"/>
      <c r="W28" s="556" t="str">
        <f>IFERROR(INDEX('Kennel Link Mapping'!$B$1:$B$4, (MATCH('Session Log'!$V28, 'Kennel Link Mapping'!$A$1:$A$4, 0))), "")</f>
        <v/>
      </c>
      <c r="X28" s="56"/>
    </row>
    <row r="29" spans="1:24" s="144" customFormat="1" ht="39.75" customHeight="1" x14ac:dyDescent="0.15">
      <c r="A29" s="192"/>
      <c r="B29" s="145"/>
      <c r="C29" s="145"/>
      <c r="D29" s="240"/>
      <c r="E29" s="169"/>
      <c r="F29" s="157"/>
      <c r="G29" s="142"/>
      <c r="H29" s="68"/>
      <c r="I29" s="570"/>
      <c r="J29" s="199"/>
      <c r="K29" s="203"/>
      <c r="L29" s="521" t="str" cm="1">
        <f t="array" ref="L29">IFERROR(_xlfn.IFS($K29="1 - Start", (_xlfn.XLOOKUP("1 - End", $K29:$K971,$J29:$J971)) - (_xlfn.XLOOKUP("1 - Start", $K29:$K971, $J29:$J971)), $K29="2 - Start", (_xlfn.XLOOKUP("2 - End", $K29:$K971, $J29:$J971)) - (_xlfn.XLOOKUP("2 - Start", $K29:$K971, $J29:$J971)), $K29="3 - Start", (_xlfn.XLOOKUP("3 - End", $K29:K971, $J29:$J971)) - (_xlfn.XLOOKUP("3 - Start", $K29:K971, $J29:$J971)), $K29="4 - Start", (_xlfn.XLOOKUP("4 - End", $K29:$K971, $J29:$J971)) - (_xlfn.XLOOKUP("4 - Start", $K29:$K971, $J29:J971))), "")</f>
        <v/>
      </c>
      <c r="M29" s="153"/>
      <c r="N29" s="563"/>
      <c r="O29" s="385"/>
      <c r="P29" s="374"/>
      <c r="Q29" s="535" t="str" cm="1">
        <f t="array" ref="Q29">_xlfn.IFNA(IF($P29="N", $O29, (_xlfn.IFS(AND($P29="Y", $M29="1"), 15-$O29, AND($M29="2", $P29="Y"), 9-$O29, AND($M29="3", $P29="Y"), 11-$O29))), "")</f>
        <v/>
      </c>
      <c r="R29" s="536" t="str">
        <f>IF($K29="Session Start", SUM($L29:(INDEX($K29:$K964, (MATCH("Session End", $K29:$K964, 0))))), "")</f>
        <v/>
      </c>
      <c r="S29" s="411"/>
      <c r="T29" s="189"/>
      <c r="U29" s="172"/>
      <c r="V29" s="143"/>
      <c r="W29" s="556" t="str">
        <f>IFERROR(INDEX('Kennel Link Mapping'!$B$1:$B$4, (MATCH('Session Log'!$V29, 'Kennel Link Mapping'!$A$1:$A$4, 0))), "")</f>
        <v/>
      </c>
      <c r="X29" s="56"/>
    </row>
    <row r="30" spans="1:24" s="220" customFormat="1" ht="39.75" customHeight="1" x14ac:dyDescent="0.15">
      <c r="A30" s="192"/>
      <c r="B30" s="112"/>
      <c r="C30" s="113"/>
      <c r="D30" s="230"/>
      <c r="E30" s="213"/>
      <c r="F30" s="212"/>
      <c r="G30" s="114"/>
      <c r="H30" s="214"/>
      <c r="I30" s="575"/>
      <c r="J30" s="215"/>
      <c r="K30" s="203"/>
      <c r="L30" s="521" t="str" cm="1">
        <f t="array" ref="L30">IFERROR(_xlfn.IFS($K30="1 - Start", (_xlfn.XLOOKUP("1 - End", $K30:$K972,$J30:$J972)) - (_xlfn.XLOOKUP("1 - Start", $K30:$K972, $J30:$J972)), $K30="2 - Start", (_xlfn.XLOOKUP("2 - End", $K30:$K972, $J30:$J972)) - (_xlfn.XLOOKUP("2 - Start", $K30:$K972, $J30:$J972)), $K30="3 - Start", (_xlfn.XLOOKUP("3 - End", $K30:K972, $J30:$J972)) - (_xlfn.XLOOKUP("3 - Start", $K30:K972, $J30:$J972)), $K30="4 - Start", (_xlfn.XLOOKUP("4 - End", $K30:$K972, $J30:$J972)) - (_xlfn.XLOOKUP("4 - Start", $K30:$K972, $J30:J972))), "")</f>
        <v/>
      </c>
      <c r="M30" s="216"/>
      <c r="N30" s="564"/>
      <c r="O30" s="386"/>
      <c r="P30" s="374"/>
      <c r="Q30" s="535" t="str" cm="1">
        <f t="array" ref="Q30">_xlfn.IFNA(IF($P30="N", $O30, (_xlfn.IFS(AND($P30="Y", $M30="1"), 15-$O30, AND($M30="2", $P30="Y"), 9-$O30, AND($M30="3", $P30="Y"), 11-$O30))), "")</f>
        <v/>
      </c>
      <c r="R30" s="536" t="str">
        <f>IF($K30="Session Start", SUM($L30:(INDEX($K30:$K965, (MATCH("Session End", $K30:$K965, 0))))), "")</f>
        <v/>
      </c>
      <c r="S30" s="411"/>
      <c r="T30" s="217"/>
      <c r="U30" s="218"/>
      <c r="V30" s="90"/>
      <c r="W30" s="556" t="str">
        <f>IFERROR(INDEX('Kennel Link Mapping'!$B$1:$B$4, (MATCH('Session Log'!$V30, 'Kennel Link Mapping'!$A$1:$A$4, 0))), "")</f>
        <v/>
      </c>
      <c r="X30" s="219"/>
    </row>
    <row r="31" spans="1:24" s="91" customFormat="1" ht="39.75" customHeight="1" x14ac:dyDescent="0.15">
      <c r="A31" s="192"/>
      <c r="B31" s="87"/>
      <c r="C31" s="92"/>
      <c r="D31" s="277"/>
      <c r="E31" s="178"/>
      <c r="F31" s="157"/>
      <c r="G31" s="88"/>
      <c r="H31" s="75"/>
      <c r="I31" s="569"/>
      <c r="J31" s="200"/>
      <c r="K31" s="203"/>
      <c r="L31" s="521" t="str" cm="1">
        <f t="array" ref="L31">IFERROR(_xlfn.IFS($K31="1 - Start", (_xlfn.XLOOKUP("1 - End", $K31:$K973,$J31:$J973)) - (_xlfn.XLOOKUP("1 - Start", $K31:$K973, $J31:$J973)), $K31="2 - Start", (_xlfn.XLOOKUP("2 - End", $K31:$K973, $J31:$J973)) - (_xlfn.XLOOKUP("2 - Start", $K31:$K973, $J31:$J973)), $K31="3 - Start", (_xlfn.XLOOKUP("3 - End", $K31:K973, $J31:$J973)) - (_xlfn.XLOOKUP("3 - Start", $K31:K973, $J31:$J973)), $K31="4 - Start", (_xlfn.XLOOKUP("4 - End", $K31:$K973, $J31:$J973)) - (_xlfn.XLOOKUP("4 - Start", $K31:$K973, $J31:J973))), "")</f>
        <v/>
      </c>
      <c r="M31" s="154"/>
      <c r="N31" s="373"/>
      <c r="O31" s="384"/>
      <c r="P31" s="374"/>
      <c r="Q31" s="535" t="str" cm="1">
        <f t="array" ref="Q31">_xlfn.IFNA(IF($P31="N", $O31, (_xlfn.IFS(AND($P31="Y", $M31="1"), 15-$O31, AND($M31="2", $P31="Y"), 9-$O31, AND($M31="3", $P31="Y"), 11-$O31))), "")</f>
        <v/>
      </c>
      <c r="R31" s="536" t="str">
        <f>IF($K31="Session Start", SUM($L31:(INDEX($K31:$K966, (MATCH("Session End", $K31:$K966, 0))))), "")</f>
        <v/>
      </c>
      <c r="S31" s="411"/>
      <c r="T31" s="191"/>
      <c r="U31" s="171"/>
      <c r="W31" s="556" t="str">
        <f>IFERROR(INDEX('Kennel Link Mapping'!$B$1:$B$4, (MATCH('Session Log'!$V31, 'Kennel Link Mapping'!$A$1:$A$4, 0))), "")</f>
        <v/>
      </c>
      <c r="X31" s="77"/>
    </row>
    <row r="32" spans="1:24" s="85" customFormat="1" ht="39.75" customHeight="1" x14ac:dyDescent="0.15">
      <c r="A32" s="192"/>
      <c r="B32" s="80"/>
      <c r="C32" s="81"/>
      <c r="D32" s="277"/>
      <c r="E32" s="169"/>
      <c r="F32" s="157"/>
      <c r="G32" s="82"/>
      <c r="H32" s="68"/>
      <c r="I32" s="570"/>
      <c r="J32" s="199"/>
      <c r="K32" s="203"/>
      <c r="L32" s="521" t="str" cm="1">
        <f t="array" ref="L32">IFERROR(_xlfn.IFS($K32="1 - Start", (_xlfn.XLOOKUP("1 - End", $K32:$K974,$J32:$J974)) - (_xlfn.XLOOKUP("1 - Start", $K32:$K974, $J32:$J974)), $K32="2 - Start", (_xlfn.XLOOKUP("2 - End", $K32:$K974, $J32:$J974)) - (_xlfn.XLOOKUP("2 - Start", $K32:$K974, $J32:$J974)), $K32="3 - Start", (_xlfn.XLOOKUP("3 - End", $K32:K974, $J32:$J974)) - (_xlfn.XLOOKUP("3 - Start", $K32:K974, $J32:$J974)), $K32="4 - Start", (_xlfn.XLOOKUP("4 - End", $K32:$K974, $J32:$J974)) - (_xlfn.XLOOKUP("4 - Start", $K32:$K974, $J32:J974))), "")</f>
        <v/>
      </c>
      <c r="M32" s="153"/>
      <c r="N32" s="328"/>
      <c r="O32" s="381"/>
      <c r="P32" s="374"/>
      <c r="Q32" s="535" t="str" cm="1">
        <f t="array" ref="Q32">_xlfn.IFNA(IF($P32="N", $O32, (_xlfn.IFS(AND($P32="Y", $M32="1"), 15-$O32, AND($M32="2", $P32="Y"), 9-$O32, AND($M32="3", $P32="Y"), 11-$O32))), "")</f>
        <v/>
      </c>
      <c r="R32" s="536" t="str">
        <f>IF($K32="Session Start", SUM($L32:(INDEX($K32:$K967, (MATCH("Session End", $K32:$K967, 0))))), "")</f>
        <v/>
      </c>
      <c r="S32" s="411"/>
      <c r="T32" s="189"/>
      <c r="U32" s="172"/>
      <c r="V32" s="84"/>
      <c r="W32" s="556" t="str">
        <f>IFERROR(INDEX('Kennel Link Mapping'!$B$1:$B$4, (MATCH('Session Log'!$V32, 'Kennel Link Mapping'!$A$1:$A$4, 0))), "")</f>
        <v/>
      </c>
      <c r="X32" s="56"/>
    </row>
    <row r="33" spans="1:24" s="280" customFormat="1" ht="39.75" customHeight="1" x14ac:dyDescent="0.15">
      <c r="A33" s="237"/>
      <c r="B33" s="275"/>
      <c r="C33" s="276"/>
      <c r="D33" s="277"/>
      <c r="E33" s="213"/>
      <c r="F33" s="212"/>
      <c r="G33" s="278"/>
      <c r="H33" s="214"/>
      <c r="I33" s="575"/>
      <c r="J33" s="215"/>
      <c r="K33" s="203"/>
      <c r="L33" s="521" t="str" cm="1">
        <f t="array" ref="L33">IFERROR(_xlfn.IFS($K33="1 - Start", (_xlfn.XLOOKUP("1 - End", $K33:$K975,$J33:$J975)) - (_xlfn.XLOOKUP("1 - Start", $K33:$K975, $J33:$J975)), $K33="2 - Start", (_xlfn.XLOOKUP("2 - End", $K33:$K975, $J33:$J975)) - (_xlfn.XLOOKUP("2 - Start", $K33:$K975, $J33:$J975)), $K33="3 - Start", (_xlfn.XLOOKUP("3 - End", $K33:K975, $J33:$J975)) - (_xlfn.XLOOKUP("3 - Start", $K33:K975, $J33:$J975)), $K33="4 - Start", (_xlfn.XLOOKUP("4 - End", $K33:$K975, $J33:$J975)) - (_xlfn.XLOOKUP("4 - Start", $K33:$K975, $J33:J975))), "")</f>
        <v/>
      </c>
      <c r="M33" s="216"/>
      <c r="N33" s="565"/>
      <c r="O33" s="382"/>
      <c r="P33" s="374"/>
      <c r="Q33" s="535" t="str" cm="1">
        <f t="array" ref="Q33">_xlfn.IFNA(IF($P33="N", $O33, (_xlfn.IFS(AND($P33="Y", $M33="1"), 15-$O33, AND($M33="2", $P33="Y"), 9-$O33, AND($M33="3", $P33="Y"), 11-$O33))), "")</f>
        <v/>
      </c>
      <c r="R33" s="536" t="str">
        <f>IF($K33="Session Start", SUM($L33:(INDEX($K33:$K968, (MATCH("Session End", $K33:$K968, 0))))), "")</f>
        <v/>
      </c>
      <c r="S33" s="411"/>
      <c r="T33" s="217"/>
      <c r="U33" s="218"/>
      <c r="V33" s="279"/>
      <c r="W33" s="556" t="str">
        <f>IFERROR(INDEX('Kennel Link Mapping'!$B$1:$B$4, (MATCH('Session Log'!$V33, 'Kennel Link Mapping'!$A$1:$A$4, 0))), "")</f>
        <v/>
      </c>
      <c r="X33" s="219"/>
    </row>
    <row r="34" spans="1:24" s="97" customFormat="1" ht="39.75" customHeight="1" x14ac:dyDescent="0.15">
      <c r="A34" s="235"/>
      <c r="B34" s="100"/>
      <c r="C34" s="244"/>
      <c r="D34" s="234"/>
      <c r="E34" s="245"/>
      <c r="F34" s="188"/>
      <c r="G34" s="236"/>
      <c r="H34" s="246"/>
      <c r="I34" s="576"/>
      <c r="J34" s="303"/>
      <c r="K34" s="299"/>
      <c r="L34" s="526" t="str" cm="1">
        <f t="array" ref="L34">IFERROR(_xlfn.IFS($K34="1 - Start", (_xlfn.XLOOKUP("1 - End", $K34:$K976,$J34:$J976)) - (_xlfn.XLOOKUP("1 - Start", $K34:$K976, $J34:$J976)), $K34="2 - Start", (_xlfn.XLOOKUP("2 - End", $K34:$K976, $J34:$J976)) - (_xlfn.XLOOKUP("2 - Start", $K34:$K976, $J34:$J976)), $K34="3 - Start", (_xlfn.XLOOKUP("3 - End", $K34:K976, $J34:$J976)) - (_xlfn.XLOOKUP("3 - Start", $K34:K976, $J34:$J976)), $K34="4 - Start", (_xlfn.XLOOKUP("4 - End", $K34:$K976, $J34:$J976)) - (_xlfn.XLOOKUP("4 - Start", $K34:$K976, $J34:J976))), "")</f>
        <v/>
      </c>
      <c r="M34" s="210"/>
      <c r="N34" s="566"/>
      <c r="O34" s="387"/>
      <c r="P34" s="375"/>
      <c r="Q34" s="545" t="str" cm="1">
        <f t="array" ref="Q34">_xlfn.IFNA(IF($P34="N", $O34, (_xlfn.IFS(AND($P34="Y", $M34="1"), 15-$O34, AND($M34="2", $P34="Y"), 9-$O34, AND($M34="3", $P34="Y"), 11-$O34))), "")</f>
        <v/>
      </c>
      <c r="R34" s="536" t="str">
        <f>IF($K34="Session Start", SUM($L34:(INDEX($K34:$K969, (MATCH("Session End", $K34:$K969, 0))))), "")</f>
        <v/>
      </c>
      <c r="S34" s="411"/>
      <c r="T34" s="95"/>
      <c r="U34" s="247"/>
      <c r="V34" s="96"/>
      <c r="W34" s="556" t="str">
        <f>IFERROR(INDEX('Kennel Link Mapping'!$B$1:$B$4, (MATCH('Session Log'!$V34, 'Kennel Link Mapping'!$A$1:$A$4, 0))), "")</f>
        <v/>
      </c>
      <c r="X34" s="248"/>
    </row>
    <row r="35" spans="1:24" s="91" customFormat="1" ht="47.25" customHeight="1" x14ac:dyDescent="0.15">
      <c r="A35" s="79"/>
      <c r="B35" s="78"/>
      <c r="C35" s="94"/>
      <c r="D35" s="230"/>
      <c r="E35" s="178"/>
      <c r="F35" s="157"/>
      <c r="G35" s="74"/>
      <c r="H35" s="75"/>
      <c r="I35" s="569"/>
      <c r="J35" s="200"/>
      <c r="K35" s="300"/>
      <c r="L35" s="523" t="str" cm="1">
        <f t="array" ref="L35">IFERROR(_xlfn.IFS($K35="1 - Start", (_xlfn.XLOOKUP("1 - End", $K35:$K977,$J35:$J977)) - (_xlfn.XLOOKUP("1 - Start", $K35:$K977, $J35:$J977)), $K35="2 - Start", (_xlfn.XLOOKUP("2 - End", $K35:$K977, $J35:$J977)) - (_xlfn.XLOOKUP("2 - Start", $K35:$K977, $J35:$J977)), $K35="3 - Start", (_xlfn.XLOOKUP("3 - End", $K35:K977, $J35:$J977)) - (_xlfn.XLOOKUP("3 - Start", $K35:K977, $J35:$J977)), $K35="4 - Start", (_xlfn.XLOOKUP("4 - End", $K35:$K977, $J35:$J977)) - (_xlfn.XLOOKUP("4 - Start", $K35:$K977, $J35:J977))), "")</f>
        <v/>
      </c>
      <c r="M35" s="210"/>
      <c r="N35" s="567"/>
      <c r="O35" s="383"/>
      <c r="P35" s="376"/>
      <c r="Q35" s="539" t="str" cm="1">
        <f t="array" ref="Q35">_xlfn.IFNA(IF($P35="N", $O35, (_xlfn.IFS(AND($P35="Y", $M35="1"), 15-$O35, AND($M35="2", $P35="Y"), 9-$O35, AND($M35="3", $P35="Y"), 11-$O35))), "")</f>
        <v/>
      </c>
      <c r="R35" s="536" t="str">
        <f>IF($K35="Session Start", SUM($L35:(INDEX($K35:$K970, (MATCH("Session End", $K35:$K970, 0))))), "")</f>
        <v/>
      </c>
      <c r="S35" s="411"/>
      <c r="T35" s="191"/>
      <c r="U35" s="171" t="s">
        <v>130</v>
      </c>
      <c r="W35" s="556" t="str">
        <f>IFERROR(INDEX('Kennel Link Mapping'!$B$1:$B$4, (MATCH('Session Log'!$V35, 'Kennel Link Mapping'!$A$1:$A$4, 0))), "")</f>
        <v/>
      </c>
      <c r="X35" s="77"/>
    </row>
    <row r="36" spans="1:24" s="91" customFormat="1" ht="39.75" customHeight="1" x14ac:dyDescent="0.15">
      <c r="A36" s="192"/>
      <c r="B36" s="87"/>
      <c r="C36" s="92"/>
      <c r="D36" s="231"/>
      <c r="E36" s="169"/>
      <c r="F36" s="157"/>
      <c r="G36" s="88"/>
      <c r="H36" s="68"/>
      <c r="I36" s="570"/>
      <c r="J36" s="199"/>
      <c r="K36" s="203"/>
      <c r="L36" s="521" t="str" cm="1">
        <f t="array" ref="L36">IFERROR(_xlfn.IFS($K36="1 - Start", (_xlfn.XLOOKUP("1 - End", $K36:$K978,$J36:$J978)) - (_xlfn.XLOOKUP("1 - Start", $K36:$K978, $J36:$J978)), $K36="2 - Start", (_xlfn.XLOOKUP("2 - End", $K36:$K978, $J36:$J978)) - (_xlfn.XLOOKUP("2 - Start", $K36:$K978, $J36:$J978)), $K36="3 - Start", (_xlfn.XLOOKUP("3 - End", $K36:K978, $J36:$J978)) - (_xlfn.XLOOKUP("3 - Start", $K36:K978, $J36:$J978)), $K36="4 - Start", (_xlfn.XLOOKUP("4 - End", $K36:$K978, $J36:$J978)) - (_xlfn.XLOOKUP("4 - Start", $K36:$K978, $J36:J978))), "")</f>
        <v/>
      </c>
      <c r="M36" s="182"/>
      <c r="N36" s="567"/>
      <c r="O36" s="384"/>
      <c r="P36" s="374"/>
      <c r="Q36" s="535" t="str" cm="1">
        <f t="array" ref="Q36">_xlfn.IFNA(IF($P36="N", $O36, (_xlfn.IFS(AND($P36="Y", $M36="1"), 15-$O36, AND($M36="2", $P36="Y"), 9-$O36, AND($M36="3", $P36="Y"), 11-$O36))), "")</f>
        <v/>
      </c>
      <c r="R36" s="536" t="str">
        <f>IF($K36="Session Start", SUM($L36:(INDEX($K36:$K971, (MATCH("Session End", $K36:$K971, 0))))), "")</f>
        <v/>
      </c>
      <c r="S36" s="411"/>
      <c r="T36" s="189"/>
      <c r="U36" s="172"/>
      <c r="W36" s="558" t="str">
        <f>IFERROR(INDEX('Kennel Link Mapping'!$B$1:$B$4, (MATCH('Session Log'!$V36, 'Kennel Link Mapping'!$A$1:$A$4, 0))), "")</f>
        <v/>
      </c>
      <c r="X36" s="56"/>
    </row>
    <row r="37" spans="1:24" s="85" customFormat="1" ht="39.75" customHeight="1" x14ac:dyDescent="0.15">
      <c r="A37" s="192"/>
      <c r="B37" s="80"/>
      <c r="C37" s="81"/>
      <c r="D37" s="231"/>
      <c r="E37" s="169"/>
      <c r="F37" s="157"/>
      <c r="G37" s="82"/>
      <c r="H37" s="68"/>
      <c r="I37" s="570"/>
      <c r="J37" s="199"/>
      <c r="K37" s="203"/>
      <c r="L37" s="521" t="str" cm="1">
        <f t="array" ref="L37">IFERROR(_xlfn.IFS($K37="1 - Start", (_xlfn.XLOOKUP("1 - End", $K37:$K979,$J37:$J979)) - (_xlfn.XLOOKUP("1 - Start", $K37:$K979, $J37:$J979)), $K37="2 - Start", (_xlfn.XLOOKUP("2 - End", $K37:$K979, $J37:$J979)) - (_xlfn.XLOOKUP("2 - Start", $K37:$K979, $J37:$J979)), $K37="3 - Start", (_xlfn.XLOOKUP("3 - End", $K37:K979, $J37:$J979)) - (_xlfn.XLOOKUP("3 - Start", $K37:K979, $J37:$J979)), $K37="4 - Start", (_xlfn.XLOOKUP("4 - End", $K37:$K979, $J37:$J979)) - (_xlfn.XLOOKUP("4 - Start", $K37:$K979, $J37:J979))), "")</f>
        <v/>
      </c>
      <c r="M37" s="182"/>
      <c r="N37" s="563"/>
      <c r="O37" s="381"/>
      <c r="P37" s="374"/>
      <c r="Q37" s="535" t="str" cm="1">
        <f t="array" ref="Q37">_xlfn.IFNA(IF($P37="N", $O37, (_xlfn.IFS(AND($P37="Y", $M37="1"), 15-$O37, AND($M37="2", $P37="Y"), 9-$O37, AND($M37="3", $P37="Y"), 11-$O37))), "")</f>
        <v/>
      </c>
      <c r="R37" s="536" t="str">
        <f>IF($K37="Session Start", SUM($L37:(INDEX($K37:$K972, (MATCH("Session End", $K37:$K972, 0))))), "")</f>
        <v/>
      </c>
      <c r="S37" s="411"/>
      <c r="T37" s="189"/>
      <c r="U37" s="172"/>
      <c r="V37" s="84"/>
      <c r="W37" s="556" t="str">
        <f>IFERROR(INDEX('Kennel Link Mapping'!$B$1:$B$4, (MATCH('Session Log'!$V37, 'Kennel Link Mapping'!$A$1:$A$4, 0))), "")</f>
        <v/>
      </c>
      <c r="X37" s="56"/>
    </row>
    <row r="38" spans="1:24" s="85" customFormat="1" ht="39.75" customHeight="1" x14ac:dyDescent="0.15">
      <c r="A38" s="192"/>
      <c r="B38" s="80"/>
      <c r="C38" s="81"/>
      <c r="D38" s="231"/>
      <c r="E38" s="169"/>
      <c r="F38" s="157"/>
      <c r="G38" s="82"/>
      <c r="H38" s="68"/>
      <c r="I38" s="570"/>
      <c r="J38" s="199"/>
      <c r="K38" s="203"/>
      <c r="L38" s="521" t="str" cm="1">
        <f t="array" ref="L38">IFERROR(_xlfn.IFS($K38="1 - Start", (_xlfn.XLOOKUP("1 - End", $K38:$K980,$J38:$J980)) - (_xlfn.XLOOKUP("1 - Start", $K38:$K980, $J38:$J980)), $K38="2 - Start", (_xlfn.XLOOKUP("2 - End", $K38:$K980, $J38:$J980)) - (_xlfn.XLOOKUP("2 - Start", $K38:$K980, $J38:$J980)), $K38="3 - Start", (_xlfn.XLOOKUP("3 - End", $K38:K980, $J38:$J980)) - (_xlfn.XLOOKUP("3 - Start", $K38:K980, $J38:$J980)), $K38="4 - Start", (_xlfn.XLOOKUP("4 - End", $K38:$K980, $J38:$J980)) - (_xlfn.XLOOKUP("4 - Start", $K38:$K980, $J38:J980))), "")</f>
        <v/>
      </c>
      <c r="M38" s="182"/>
      <c r="N38" s="563"/>
      <c r="O38" s="381"/>
      <c r="P38" s="374"/>
      <c r="Q38" s="535" t="str" cm="1">
        <f t="array" ref="Q38">_xlfn.IFNA(IF($P38="N", $O38, (_xlfn.IFS(AND($P38="Y", $M38="1"), 15-$O38, AND($M38="2", $P38="Y"), 9-$O38, AND($M38="3", $P38="Y"), 11-$O38))), "")</f>
        <v/>
      </c>
      <c r="R38" s="536" t="str">
        <f>IF($K38="Session Start", SUM($L38:(INDEX($K38:$K973, (MATCH("Session End", $K38:$K973, 0))))), "")</f>
        <v/>
      </c>
      <c r="S38" s="411"/>
      <c r="U38" s="172"/>
      <c r="V38" s="84"/>
      <c r="W38" s="556" t="str">
        <f>IFERROR(INDEX('Kennel Link Mapping'!$B$1:$B$4, (MATCH('Session Log'!$V38, 'Kennel Link Mapping'!$A$1:$A$4, 0))), "")</f>
        <v/>
      </c>
      <c r="X38" s="56"/>
    </row>
    <row r="39" spans="1:24" s="85" customFormat="1" ht="39.75" customHeight="1" x14ac:dyDescent="0.15">
      <c r="A39" s="192"/>
      <c r="B39" s="93"/>
      <c r="C39" s="81"/>
      <c r="D39" s="231"/>
      <c r="E39" s="169"/>
      <c r="F39" s="157"/>
      <c r="G39" s="82"/>
      <c r="H39" s="68"/>
      <c r="I39" s="574"/>
      <c r="J39" s="221"/>
      <c r="K39" s="203"/>
      <c r="L39" s="521" t="str" cm="1">
        <f t="array" ref="L39">IFERROR(_xlfn.IFS($K39="1 - Start", (_xlfn.XLOOKUP("1 - End", $K39:$K981,$J39:$J981)) - (_xlfn.XLOOKUP("1 - Start", $K39:$K981, $J39:$J981)), $K39="2 - Start", (_xlfn.XLOOKUP("2 - End", $K39:$K981, $J39:$J981)) - (_xlfn.XLOOKUP("2 - Start", $K39:$K981, $J39:$J981)), $K39="3 - Start", (_xlfn.XLOOKUP("3 - End", $K39:K981, $J39:$J981)) - (_xlfn.XLOOKUP("3 - Start", $K39:K981, $J39:$J981)), $K39="4 - Start", (_xlfn.XLOOKUP("4 - End", $K39:$K981, $J39:$J981)) - (_xlfn.XLOOKUP("4 - Start", $K39:$K981, $J39:J981))), "")</f>
        <v/>
      </c>
      <c r="M39" s="182"/>
      <c r="N39" s="567"/>
      <c r="O39" s="388"/>
      <c r="P39" s="374"/>
      <c r="Q39" s="535" t="str" cm="1">
        <f t="array" ref="Q39">_xlfn.IFNA(IF($P39="N", $O39, (_xlfn.IFS(AND($P39="Y", $M39="1"), 15-$O39, AND($M39="2", $P39="Y"), 9-$O39, AND($M39="3", $P39="Y"), 11-$O39))), "")</f>
        <v/>
      </c>
      <c r="R39" s="536" t="str">
        <f>IF($K39="Session Start", SUM($L39:(INDEX($K39:$K974, (MATCH("Session End", $K39:$K974, 0))))), "")</f>
        <v/>
      </c>
      <c r="S39" s="411"/>
      <c r="T39" s="191"/>
      <c r="U39" s="172"/>
      <c r="V39" s="84"/>
      <c r="W39" s="558" t="str">
        <f>IFERROR(INDEX('Kennel Link Mapping'!$B$1:$B$4, (MATCH('Session Log'!$V39, 'Kennel Link Mapping'!$A$1:$A$4, 0))), "")</f>
        <v/>
      </c>
      <c r="X39" s="56"/>
    </row>
    <row r="40" spans="1:24" s="91" customFormat="1" ht="39.75" customHeight="1" x14ac:dyDescent="0.15">
      <c r="A40" s="192"/>
      <c r="B40" s="87"/>
      <c r="C40" s="92"/>
      <c r="D40" s="231"/>
      <c r="E40" s="169"/>
      <c r="F40" s="157"/>
      <c r="G40" s="88"/>
      <c r="H40" s="54"/>
      <c r="I40" s="574"/>
      <c r="J40" s="222"/>
      <c r="K40" s="203"/>
      <c r="L40" s="521" t="str" cm="1">
        <f t="array" ref="L40">IFERROR(_xlfn.IFS($K40="1 - Start", (_xlfn.XLOOKUP("1 - End", $K40:$K982,$J40:$J982)) - (_xlfn.XLOOKUP("1 - Start", $K40:$K982, $J40:$J982)), $K40="2 - Start", (_xlfn.XLOOKUP("2 - End", $K40:$K982, $J40:$J982)) - (_xlfn.XLOOKUP("2 - Start", $K40:$K982, $J40:$J982)), $K40="3 - Start", (_xlfn.XLOOKUP("3 - End", $K40:K982, $J40:$J982)) - (_xlfn.XLOOKUP("3 - Start", $K40:K982, $J40:$J982)), $K40="4 - Start", (_xlfn.XLOOKUP("4 - End", $K40:$K982, $J40:$J982)) - (_xlfn.XLOOKUP("4 - Start", $K40:$K982, $J40:J982))), "")</f>
        <v/>
      </c>
      <c r="M40" s="182"/>
      <c r="N40" s="567"/>
      <c r="O40" s="389"/>
      <c r="P40" s="374"/>
      <c r="Q40" s="535" t="str" cm="1">
        <f t="array" ref="Q40">_xlfn.IFNA(IF($P40="N", $O40, (_xlfn.IFS(AND($P40="Y", $M40="1"), 15-$O40, AND($M40="2", $P40="Y"), 9-$O40, AND($M40="3", $P40="Y"), 11-$O40))), "")</f>
        <v/>
      </c>
      <c r="R40" s="536" t="str">
        <f>IF($K40="Session Start", SUM($L40:(INDEX($K40:$K975, (MATCH("Session End", $K40:$K975, 0))))), "")</f>
        <v/>
      </c>
      <c r="S40" s="411"/>
      <c r="T40" s="190"/>
      <c r="U40" s="172"/>
      <c r="V40" s="90"/>
      <c r="W40" s="556" t="str">
        <f>IFERROR(INDEX('Kennel Link Mapping'!$B$1:$B$4, (MATCH('Session Log'!$V40, 'Kennel Link Mapping'!$A$1:$A$4, 0))), "")</f>
        <v/>
      </c>
      <c r="X40" s="56"/>
    </row>
    <row r="41" spans="1:24" s="280" customFormat="1" ht="66" customHeight="1" x14ac:dyDescent="0.15">
      <c r="A41" s="237"/>
      <c r="B41" s="112"/>
      <c r="C41" s="276"/>
      <c r="D41" s="277"/>
      <c r="E41" s="213"/>
      <c r="F41" s="212"/>
      <c r="G41" s="278"/>
      <c r="H41" s="214"/>
      <c r="I41" s="114"/>
      <c r="J41" s="281"/>
      <c r="K41" s="203"/>
      <c r="L41" s="521" t="str" cm="1">
        <f t="array" ref="L41">IFERROR(_xlfn.IFS($K41="1 - Start", (_xlfn.XLOOKUP("1 - End", $K41:$K983,$J41:$J983)) - (_xlfn.XLOOKUP("1 - Start", $K41:$K983, $J41:$J983)), $K41="2 - Start", (_xlfn.XLOOKUP("2 - End", $K41:$K983, $J41:$J983)) - (_xlfn.XLOOKUP("2 - Start", $K41:$K983, $J41:$J983)), $K41="3 - Start", (_xlfn.XLOOKUP("3 - End", $K41:K983, $J41:$J983)) - (_xlfn.XLOOKUP("3 - Start", $K41:K983, $J41:$J983)), $K41="4 - Start", (_xlfn.XLOOKUP("4 - End", $K41:$K983, $J41:$J983)) - (_xlfn.XLOOKUP("4 - Start", $K41:$K983, $J41:J983))), "")</f>
        <v/>
      </c>
      <c r="M41" s="216"/>
      <c r="N41" s="564"/>
      <c r="O41" s="390"/>
      <c r="P41" s="374"/>
      <c r="Q41" s="535" t="str" cm="1">
        <f t="array" ref="Q41">_xlfn.IFNA(IF($P41="N", $O41, (_xlfn.IFS(AND($P41="Y", $M41="1"), 15-$O41, AND($M41="2", $P41="Y"), 9-$O41, AND($M41="3", $P41="Y"), 11-$O41))), "")</f>
        <v/>
      </c>
      <c r="R41" s="536" t="str">
        <f>IF($K41="Session Start", SUM($L41:(INDEX($K41:$K976, (MATCH("Session End", $K41:$K976, 0))))), "")</f>
        <v/>
      </c>
      <c r="S41" s="411"/>
      <c r="T41" s="282"/>
      <c r="U41" s="218"/>
      <c r="W41" s="556" t="str">
        <f>IFERROR(INDEX('Kennel Link Mapping'!$B$1:$B$4, (MATCH('Session Log'!$V41, 'Kennel Link Mapping'!$A$1:$A$4, 0))), "")</f>
        <v/>
      </c>
      <c r="X41" s="219"/>
    </row>
    <row r="42" spans="1:24" s="91" customFormat="1" ht="39.75" customHeight="1" x14ac:dyDescent="0.15">
      <c r="A42" s="192"/>
      <c r="B42" s="87"/>
      <c r="C42" s="94"/>
      <c r="D42" s="233"/>
      <c r="E42" s="178"/>
      <c r="F42" s="157"/>
      <c r="G42" s="88"/>
      <c r="H42" s="75"/>
      <c r="I42" s="108"/>
      <c r="J42" s="223"/>
      <c r="K42" s="203"/>
      <c r="L42" s="521" t="str" cm="1">
        <f t="array" ref="L42">IFERROR(_xlfn.IFS($K42="1 - Start", (_xlfn.XLOOKUP("1 - End", $K42:$K984,$J42:$J984)) - (_xlfn.XLOOKUP("1 - Start", $K42:$K984, $J42:$J984)), $K42="2 - Start", (_xlfn.XLOOKUP("2 - End", $K42:$K984, $J42:$J984)) - (_xlfn.XLOOKUP("2 - Start", $K42:$K984, $J42:$J984)), $K42="3 - Start", (_xlfn.XLOOKUP("3 - End", $K42:K984, $J42:$J984)) - (_xlfn.XLOOKUP("3 - Start", $K42:K984, $J42:$J984)), $K42="4 - Start", (_xlfn.XLOOKUP("4 - End", $K42:$K984, $J42:$J984)) - (_xlfn.XLOOKUP("4 - Start", $K42:$K984, $J42:J984))), "")</f>
        <v/>
      </c>
      <c r="M42" s="210"/>
      <c r="N42" s="567"/>
      <c r="O42" s="389"/>
      <c r="P42" s="374"/>
      <c r="Q42" s="535" t="str" cm="1">
        <f t="array" ref="Q42">_xlfn.IFNA(IF($P42="N", $O42, (_xlfn.IFS(AND($P42="Y", $M42="1"), 15-$O42, AND($M42="2", $P42="Y"), 9-$O42, AND($M42="3", $P42="Y"), 11-$O42))), "")</f>
        <v/>
      </c>
      <c r="R42" s="536" t="str">
        <f>IF($K42="Session Start", SUM($L42:(INDEX($K42:$K977, (MATCH("Session End", $K42:$K977, 0))))), "")</f>
        <v/>
      </c>
      <c r="S42" s="411"/>
      <c r="T42" s="198"/>
      <c r="U42" s="171"/>
      <c r="V42" s="90"/>
      <c r="W42" s="556" t="str">
        <f>IFERROR(INDEX('Kennel Link Mapping'!$B$1:$B$4, (MATCH('Session Log'!$V42, 'Kennel Link Mapping'!$A$1:$A$4, 0))), "")</f>
        <v/>
      </c>
      <c r="X42" s="77"/>
    </row>
    <row r="43" spans="1:24" s="280" customFormat="1" ht="39.75" customHeight="1" x14ac:dyDescent="0.15">
      <c r="A43" s="237"/>
      <c r="B43" s="275"/>
      <c r="C43" s="276"/>
      <c r="D43" s="277"/>
      <c r="E43" s="213"/>
      <c r="F43" s="212"/>
      <c r="G43" s="278"/>
      <c r="H43" s="271"/>
      <c r="I43" s="293"/>
      <c r="J43" s="286"/>
      <c r="K43" s="203"/>
      <c r="L43" s="521" t="str" cm="1">
        <f t="array" ref="L43">IFERROR(_xlfn.IFS($K43="1 - Start", (_xlfn.XLOOKUP("1 - End", $K43:$K985,$J43:$J985)) - (_xlfn.XLOOKUP("1 - Start", $K43:$K985, $J43:$J985)), $K43="2 - Start", (_xlfn.XLOOKUP("2 - End", $K43:$K985, $J43:$J985)) - (_xlfn.XLOOKUP("2 - Start", $K43:$K985, $J43:$J985)), $K43="3 - Start", (_xlfn.XLOOKUP("3 - End", $K43:K985, $J43:$J985)) - (_xlfn.XLOOKUP("3 - Start", $K43:K985, $J43:$J985)), $K43="4 - Start", (_xlfn.XLOOKUP("4 - End", $K43:$K985, $J43:$J985)) - (_xlfn.XLOOKUP("4 - Start", $K43:$K985, $J43:J985))), "")</f>
        <v/>
      </c>
      <c r="M43" s="216"/>
      <c r="N43" s="564"/>
      <c r="O43" s="390"/>
      <c r="P43" s="374"/>
      <c r="Q43" s="535" t="str" cm="1">
        <f t="array" ref="Q43">_xlfn.IFNA(IF($P43="N", $O43, (_xlfn.IFS(AND($P43="Y", $M43="1"), 15-$O43, AND($M43="2", $P43="Y"), 9-$O43, AND($M43="3", $P43="Y"), 11-$O43))), "")</f>
        <v/>
      </c>
      <c r="R43" s="536" t="str">
        <f>IF($K43="Session Start", SUM($L43:(INDEX($K43:$K978, (MATCH("Session End", $K43:$K978, 0))))), "")</f>
        <v/>
      </c>
      <c r="S43" s="411"/>
      <c r="T43" s="273"/>
      <c r="U43" s="218"/>
      <c r="V43" s="460"/>
      <c r="W43" s="556" t="str">
        <f>IFERROR(INDEX('Kennel Link Mapping'!$B$1:$B$4, (MATCH('Session Log'!$V43, 'Kennel Link Mapping'!$A$1:$A$4, 0))), "")</f>
        <v/>
      </c>
      <c r="X43" s="219"/>
    </row>
    <row r="44" spans="1:24" s="220" customFormat="1" ht="39.75" customHeight="1" x14ac:dyDescent="0.15">
      <c r="A44" s="237"/>
      <c r="B44" s="295"/>
      <c r="C44" s="113"/>
      <c r="D44" s="277"/>
      <c r="E44" s="288"/>
      <c r="F44" s="212"/>
      <c r="G44" s="292"/>
      <c r="H44" s="293"/>
      <c r="I44" s="293"/>
      <c r="J44" s="294"/>
      <c r="K44" s="203"/>
      <c r="L44" s="521" t="str" cm="1">
        <f t="array" ref="L44">IFERROR(_xlfn.IFS($K44="1 - Start", (_xlfn.XLOOKUP("1 - End", $K44:$K986,$J44:$J986)) - (_xlfn.XLOOKUP("1 - Start", $K44:$K986, $J44:$J986)), $K44="2 - Start", (_xlfn.XLOOKUP("2 - End", $K44:$K986, $J44:$J986)) - (_xlfn.XLOOKUP("2 - Start", $K44:$K986, $J44:$J986)), $K44="3 - Start", (_xlfn.XLOOKUP("3 - End", $K44:K986, $J44:$J986)) - (_xlfn.XLOOKUP("3 - Start", $K44:K986, $J44:$J986)), $K44="4 - Start", (_xlfn.XLOOKUP("4 - End", $K44:$K986, $J44:$J986)) - (_xlfn.XLOOKUP("4 - Start", $K44:$K986, $J44:J986))), "")</f>
        <v/>
      </c>
      <c r="M44" s="289"/>
      <c r="N44" s="564"/>
      <c r="O44" s="391"/>
      <c r="P44" s="374"/>
      <c r="Q44" s="535" t="str" cm="1">
        <f t="array" ref="Q44">_xlfn.IFNA(IF($P44="N", $O44, (_xlfn.IFS(AND($P44="Y", $M44="1"), 15-$O44, AND($M44="2", $P44="Y"), 9-$O44, AND($M44="3", $P44="Y"), 11-$O44))), "")</f>
        <v/>
      </c>
      <c r="R44" s="536" t="str">
        <f>IF($K44="Session Start", SUM($L44:(INDEX($K44:$K979, (MATCH("Session End", $K44:$K979, 0))))), "")</f>
        <v/>
      </c>
      <c r="S44" s="411"/>
      <c r="T44" s="282"/>
      <c r="U44" s="290"/>
      <c r="V44" s="116"/>
      <c r="W44" s="556" t="str">
        <f>IFERROR(INDEX('Kennel Link Mapping'!$B$1:$B$4, (MATCH('Session Log'!$V44, 'Kennel Link Mapping'!$A$1:$A$4, 0))), "")</f>
        <v/>
      </c>
      <c r="X44" s="291"/>
    </row>
    <row r="45" spans="1:24" s="220" customFormat="1" ht="39.75" customHeight="1" x14ac:dyDescent="0.15">
      <c r="A45" s="237"/>
      <c r="B45" s="112"/>
      <c r="C45" s="113"/>
      <c r="D45" s="277"/>
      <c r="E45" s="288"/>
      <c r="F45" s="212"/>
      <c r="G45" s="292"/>
      <c r="H45" s="293"/>
      <c r="I45" s="293"/>
      <c r="J45" s="294"/>
      <c r="K45" s="203"/>
      <c r="L45" s="521" t="str" cm="1">
        <f t="array" ref="L45">IFERROR(_xlfn.IFS($K45="1 - Start", (_xlfn.XLOOKUP("1 - End", $K45:$K987,$J45:$J987)) - (_xlfn.XLOOKUP("1 - Start", $K45:$K987, $J45:$J987)), $K45="2 - Start", (_xlfn.XLOOKUP("2 - End", $K45:$K987, $J45:$J987)) - (_xlfn.XLOOKUP("2 - Start", $K45:$K987, $J45:$J987)), $K45="3 - Start", (_xlfn.XLOOKUP("3 - End", $K45:K987, $J45:$J987)) - (_xlfn.XLOOKUP("3 - Start", $K45:K987, $J45:$J987)), $K45="4 - Start", (_xlfn.XLOOKUP("4 - End", $K45:$K987, $J45:$J987)) - (_xlfn.XLOOKUP("4 - Start", $K45:$K987, $J45:J987))), "")</f>
        <v/>
      </c>
      <c r="M45" s="289"/>
      <c r="N45" s="564"/>
      <c r="O45" s="391"/>
      <c r="P45" s="374"/>
      <c r="Q45" s="535" t="str" cm="1">
        <f t="array" ref="Q45">_xlfn.IFNA(IF($P45="N", $O45, (_xlfn.IFS(AND($P45="Y", $M45="1"), 15-$O45, AND($M45="2", $P45="Y"), 9-$O45, AND($M45="3", $P45="Y"), 11-$O45))), "")</f>
        <v/>
      </c>
      <c r="R45" s="536" t="str">
        <f>IF($K45="Session Start", SUM($L45:(INDEX($K45:$K980, (MATCH("Session End", $K45:$K980, 0))))), "")</f>
        <v/>
      </c>
      <c r="S45" s="411"/>
      <c r="T45" s="296"/>
      <c r="U45" s="290"/>
      <c r="V45" s="116"/>
      <c r="W45" s="556" t="str">
        <f>IFERROR(INDEX('Kennel Link Mapping'!$B$1:$B$4, (MATCH('Session Log'!$V45, 'Kennel Link Mapping'!$A$1:$A$4, 0))), "")</f>
        <v/>
      </c>
      <c r="X45" s="291"/>
    </row>
    <row r="46" spans="1:24" s="220" customFormat="1" ht="39.75" customHeight="1" x14ac:dyDescent="0.15">
      <c r="A46" s="237"/>
      <c r="B46" s="112"/>
      <c r="C46" s="113"/>
      <c r="D46" s="277"/>
      <c r="E46" s="288"/>
      <c r="F46" s="212"/>
      <c r="G46" s="292"/>
      <c r="H46" s="293"/>
      <c r="I46" s="293"/>
      <c r="J46" s="294"/>
      <c r="K46" s="203"/>
      <c r="L46" s="521" t="str" cm="1">
        <f t="array" ref="L46">IFERROR(_xlfn.IFS($K46="1 - Start", (_xlfn.XLOOKUP("1 - End", $K46:$K988,$J46:$J988)) - (_xlfn.XLOOKUP("1 - Start", $K46:$K988, $J46:$J988)), $K46="2 - Start", (_xlfn.XLOOKUP("2 - End", $K46:$K988, $J46:$J988)) - (_xlfn.XLOOKUP("2 - Start", $K46:$K988, $J46:$J988)), $K46="3 - Start", (_xlfn.XLOOKUP("3 - End", $K46:K988, $J46:$J988)) - (_xlfn.XLOOKUP("3 - Start", $K46:K988, $J46:$J988)), $K46="4 - Start", (_xlfn.XLOOKUP("4 - End", $K46:$K988, $J46:$J988)) - (_xlfn.XLOOKUP("4 - Start", $K46:$K988, $J46:J988))), "")</f>
        <v/>
      </c>
      <c r="M46" s="289"/>
      <c r="N46" s="564"/>
      <c r="O46" s="391"/>
      <c r="P46" s="374"/>
      <c r="Q46" s="535" t="str" cm="1">
        <f t="array" ref="Q46">_xlfn.IFNA(IF($P46="N", $O46, (_xlfn.IFS(AND($P46="Y", $M46="1"), 15-$O46, AND($M46="2", $P46="Y"), 9-$O46, AND($M46="3", $P46="Y"), 11-$O46))), "")</f>
        <v/>
      </c>
      <c r="R46" s="536" t="str">
        <f>IF($K46="Session Start", SUM($L46:(INDEX($K46:$K981, (MATCH("Session End", $K46:$K981, 0))))), "")</f>
        <v/>
      </c>
      <c r="S46" s="411"/>
      <c r="T46" s="115"/>
      <c r="U46" s="290"/>
      <c r="V46" s="116"/>
      <c r="W46" s="556" t="str">
        <f>IFERROR(INDEX('Kennel Link Mapping'!$B$1:$B$4, (MATCH('Session Log'!$V46, 'Kennel Link Mapping'!$A$1:$A$4, 0))), "")</f>
        <v/>
      </c>
      <c r="X46" s="291"/>
    </row>
    <row r="47" spans="1:24" s="220" customFormat="1" ht="39.75" customHeight="1" x14ac:dyDescent="0.15">
      <c r="A47" s="237"/>
      <c r="B47" s="283"/>
      <c r="C47" s="284"/>
      <c r="D47" s="285"/>
      <c r="E47" s="288"/>
      <c r="F47" s="212"/>
      <c r="G47" s="292"/>
      <c r="H47" s="293"/>
      <c r="I47" s="293"/>
      <c r="J47" s="294"/>
      <c r="K47" s="203"/>
      <c r="L47" s="521" t="str" cm="1">
        <f t="array" ref="L47">IFERROR(_xlfn.IFS($K47="1 - Start", (_xlfn.XLOOKUP("1 - End", $K47:$K989,$J47:$J989)) - (_xlfn.XLOOKUP("1 - Start", $K47:$K989, $J47:$J989)), $K47="2 - Start", (_xlfn.XLOOKUP("2 - End", $K47:$K989, $J47:$J989)) - (_xlfn.XLOOKUP("2 - Start", $K47:$K989, $J47:$J989)), $K47="3 - Start", (_xlfn.XLOOKUP("3 - End", $K47:K989, $J47:$J989)) - (_xlfn.XLOOKUP("3 - Start", $K47:K989, $J47:$J989)), $K47="4 - Start", (_xlfn.XLOOKUP("4 - End", $K47:$K989, $J47:$J989)) - (_xlfn.XLOOKUP("4 - Start", $K47:$K989, $J47:J989))), "")</f>
        <v/>
      </c>
      <c r="M47" s="289"/>
      <c r="N47" s="564"/>
      <c r="O47" s="391"/>
      <c r="P47" s="374"/>
      <c r="Q47" s="535" t="str" cm="1">
        <f t="array" ref="Q47">_xlfn.IFNA(IF($P47="N", $O47, (_xlfn.IFS(AND($P47="Y", $M47="1"), 15-$O47, AND($M47="2", $P47="Y"), 9-$O47, AND($M47="3", $P47="Y"), 11-$O47))), "")</f>
        <v/>
      </c>
      <c r="R47" s="536" t="str">
        <f>IF($K47="Session Start", SUM($L47:(INDEX($K47:$K982, (MATCH("Session End", $K47:$K982, 0))))), "")</f>
        <v/>
      </c>
      <c r="S47" s="411"/>
      <c r="T47" s="115"/>
      <c r="U47" s="290"/>
      <c r="V47" s="116"/>
      <c r="W47" s="556" t="str">
        <f>IFERROR(INDEX('Kennel Link Mapping'!$B$1:$B$4, (MATCH('Session Log'!$V47, 'Kennel Link Mapping'!$A$1:$A$4, 0))), "")</f>
        <v/>
      </c>
      <c r="X47" s="291"/>
    </row>
    <row r="48" spans="1:24" s="97" customFormat="1" ht="57.75" customHeight="1" x14ac:dyDescent="0.15">
      <c r="A48" s="235"/>
      <c r="B48" s="227"/>
      <c r="C48" s="244"/>
      <c r="D48" s="234"/>
      <c r="E48" s="245"/>
      <c r="F48" s="188"/>
      <c r="G48" s="236"/>
      <c r="H48" s="236"/>
      <c r="I48" s="576"/>
      <c r="J48" s="304"/>
      <c r="K48" s="299"/>
      <c r="L48" s="526" t="str" cm="1">
        <f t="array" ref="L48">IFERROR(_xlfn.IFS($K48="1 - Start", (_xlfn.XLOOKUP("1 - End", $K48:$K990,$J48:$J990)) - (_xlfn.XLOOKUP("1 - Start", $K48:$K990, $J48:$J990)), $K48="2 - Start", (_xlfn.XLOOKUP("2 - End", $K48:$K990, $J48:$J990)) - (_xlfn.XLOOKUP("2 - Start", $K48:$K990, $J48:$J990)), $K48="3 - Start", (_xlfn.XLOOKUP("3 - End", $K48:K990, $J48:$J990)) - (_xlfn.XLOOKUP("3 - Start", $K48:K990, $J48:$J990)), $K48="4 - Start", (_xlfn.XLOOKUP("4 - End", $K48:$K990, $J48:$J990)) - (_xlfn.XLOOKUP("4 - Start", $K48:$K990, $J48:J990))), "")</f>
        <v/>
      </c>
      <c r="M48" s="210"/>
      <c r="N48" s="566"/>
      <c r="O48" s="392"/>
      <c r="P48" s="375"/>
      <c r="Q48" s="545" t="str" cm="1">
        <f t="array" ref="Q48">_xlfn.IFNA(IF($P48="N", $O48, (_xlfn.IFS(AND($P48="Y", $M48="1"), 15-$O48, AND($M48="2", $P48="Y"), 9-$O48, AND($M48="3", $P48="Y"), 11-$O48))), "")</f>
        <v/>
      </c>
      <c r="R48" s="536" t="str">
        <f>IF($K48="Session Start", SUM($L48:(INDEX($K48:$K983, (MATCH("Session End", $K48:$K983, 0))))), "")</f>
        <v/>
      </c>
      <c r="S48" s="411"/>
      <c r="T48" s="305"/>
      <c r="U48" s="247"/>
      <c r="V48" s="96"/>
      <c r="W48" s="556" t="str">
        <f>IFERROR(INDEX('Kennel Link Mapping'!$B$1:$B$4, (MATCH('Session Log'!$V48, 'Kennel Link Mapping'!$A$1:$A$4, 0))), "")</f>
        <v/>
      </c>
      <c r="X48" s="248"/>
    </row>
    <row r="49" spans="1:24" s="91" customFormat="1" ht="39.75" customHeight="1" x14ac:dyDescent="0.15">
      <c r="A49" s="192"/>
      <c r="B49" s="87"/>
      <c r="C49" s="92"/>
      <c r="D49" s="231"/>
      <c r="E49" s="178"/>
      <c r="F49" s="157"/>
      <c r="G49" s="114"/>
      <c r="H49" s="75"/>
      <c r="I49" s="574"/>
      <c r="J49" s="221"/>
      <c r="K49" s="300"/>
      <c r="L49" s="523" t="str" cm="1">
        <f t="array" ref="L49">IFERROR(_xlfn.IFS($K49="1 - Start", (_xlfn.XLOOKUP("1 - End", $K49:$K999,$J49:$J999)) - (_xlfn.XLOOKUP("1 - Start", $K49:$K999, $J49:$J999)), $K49="2 - Start", (_xlfn.XLOOKUP("2 - End", $K49:$K999, $J49:$J999)) - (_xlfn.XLOOKUP("2 - Start", $K49:$K999, $J49:$J999)), $K49="3 - Start", (_xlfn.XLOOKUP("3 - End", $K49:K999, $J49:$J999)) - (_xlfn.XLOOKUP("3 - Start", $K49:K999, $J49:$J999)), $K49="4 - Start", (_xlfn.XLOOKUP("4 - End", $K49:$K999, $J49:$J999)) - (_xlfn.XLOOKUP("4 - Start", $K49:$K999, $J49:J999))), "")</f>
        <v/>
      </c>
      <c r="M49" s="210"/>
      <c r="N49" s="567"/>
      <c r="O49" s="389"/>
      <c r="P49" s="376"/>
      <c r="Q49" s="539" t="str" cm="1">
        <f t="array" ref="Q49">_xlfn.IFNA(IF($P49="N", $O49, (_xlfn.IFS(AND($P49="Y", $M49="1"), 15-$O49, AND($M49="2", $P49="Y"), 9-$O49, AND($M49="3", $P49="Y"), 11-$O49))), "")</f>
        <v/>
      </c>
      <c r="R49" s="536" t="str">
        <f>IF($K49="Session Start", SUM($L49:(INDEX($K49:$K992, (MATCH("Session End", $K49:$K992, 0))))), "")</f>
        <v/>
      </c>
      <c r="S49" s="411"/>
      <c r="T49" s="89"/>
      <c r="U49" s="171" t="s">
        <v>130</v>
      </c>
      <c r="V49" s="90"/>
      <c r="W49" s="556" t="str">
        <f>IFERROR(INDEX('Kennel Link Mapping'!$B$1:$B$4, (MATCH('Session Log'!$V49, 'Kennel Link Mapping'!$A$1:$A$4, 0))), "")</f>
        <v/>
      </c>
      <c r="X49" s="77"/>
    </row>
    <row r="50" spans="1:24" s="46" customFormat="1" ht="39.75" customHeight="1" x14ac:dyDescent="0.15">
      <c r="A50" s="192"/>
      <c r="B50" s="103"/>
      <c r="C50" s="92"/>
      <c r="D50" s="231"/>
      <c r="E50" s="169"/>
      <c r="F50" s="157"/>
      <c r="G50" s="88"/>
      <c r="H50" s="68"/>
      <c r="I50" s="108"/>
      <c r="J50" s="223"/>
      <c r="K50" s="203"/>
      <c r="L50" s="521" t="str" cm="1">
        <f t="array" ref="L50">IFERROR(_xlfn.IFS($K50="1 - Start", (_xlfn.XLOOKUP("1 - End", $K50:$K1000,$J50:$J1000)) - (_xlfn.XLOOKUP("1 - Start", $K50:$K1000, $J50:$J1000)), $K50="2 - Start", (_xlfn.XLOOKUP("2 - End", $K50:$K1000, $J50:$J1000)) - (_xlfn.XLOOKUP("2 - Start", $K50:$K1000, $J50:$J1000)), $K50="3 - Start", (_xlfn.XLOOKUP("3 - End", $K50:K1000, $J50:$J1000)) - (_xlfn.XLOOKUP("3 - Start", $K50:K1000, $J50:$J1000)), $K50="4 - Start", (_xlfn.XLOOKUP("4 - End", $K50:$K1000, $J50:$J1000)) - (_xlfn.XLOOKUP("4 - Start", $K50:$K1000, $J50:J1000))), "")</f>
        <v/>
      </c>
      <c r="M50" s="182"/>
      <c r="N50" s="567"/>
      <c r="O50" s="389"/>
      <c r="P50" s="374"/>
      <c r="Q50" s="535" t="str" cm="1">
        <f t="array" ref="Q50">_xlfn.IFNA(IF($P50="N", $O50, (_xlfn.IFS(AND($P50="Y", $M50="1"), 15-$O50, AND($M50="2", $P50="Y"), 9-$O50, AND($M50="3", $P50="Y"), 11-$O50))), "")</f>
        <v/>
      </c>
      <c r="R50" s="536" t="str">
        <f>IF($K50="Session Start", SUM($L50:(INDEX($K50:$K993, (MATCH("Session End", $K50:$K993, 0))))), "")</f>
        <v/>
      </c>
      <c r="S50" s="411"/>
      <c r="T50" s="89"/>
      <c r="U50" s="172"/>
      <c r="V50" s="76"/>
      <c r="W50" s="556" t="str">
        <f>IFERROR(INDEX('Kennel Link Mapping'!$B$1:$B$4, (MATCH('Session Log'!$V50, 'Kennel Link Mapping'!$A$1:$A$4, 0))), "")</f>
        <v/>
      </c>
      <c r="X50" s="56"/>
    </row>
    <row r="51" spans="1:24" s="243" customFormat="1" ht="39.75" customHeight="1" x14ac:dyDescent="0.15">
      <c r="A51" s="237"/>
      <c r="B51" s="238"/>
      <c r="C51" s="239"/>
      <c r="D51" s="240"/>
      <c r="E51" s="213"/>
      <c r="F51" s="212"/>
      <c r="G51" s="114"/>
      <c r="H51" s="214"/>
      <c r="I51" s="271"/>
      <c r="J51" s="241"/>
      <c r="K51" s="203"/>
      <c r="L51" s="521" t="str" cm="1">
        <f t="array" ref="L51">IFERROR(_xlfn.IFS($K51="1 - Start", (_xlfn.XLOOKUP("1 - End", $K51:$K1001,$J51:$J1001)) - (_xlfn.XLOOKUP("1 - Start", $K51:$K1001, $J51:$J1001)), $K51="2 - Start", (_xlfn.XLOOKUP("2 - End", $K51:$K1001, $J51:$J1001)) - (_xlfn.XLOOKUP("2 - Start", $K51:$K1001, $J51:$J1001)), $K51="3 - Start", (_xlfn.XLOOKUP("3 - End", $K51:K1001, $J51:$J1001)) - (_xlfn.XLOOKUP("3 - Start", $K51:K1001, $J51:$J1001)), $K51="4 - Start", (_xlfn.XLOOKUP("4 - End", $K51:$K1001, $J51:$J1001)) - (_xlfn.XLOOKUP("4 - Start", $K51:$K1001, $J51:J1001))), "")</f>
        <v/>
      </c>
      <c r="M51" s="216"/>
      <c r="N51" s="564"/>
      <c r="O51" s="390"/>
      <c r="P51" s="374"/>
      <c r="Q51" s="535" t="str" cm="1">
        <f t="array" ref="Q51">_xlfn.IFNA(IF($P51="N", $O51, (_xlfn.IFS(AND($P51="Y", $M51="1"), 15-$O51, AND($M51="2", $P51="Y"), 9-$O51, AND($M51="3", $P51="Y"), 11-$O51))), "")</f>
        <v/>
      </c>
      <c r="R51" s="536" t="str">
        <f>IF($K51="Session Start", SUM($L51:(INDEX($K51:$K994, (MATCH("Session End", $K51:$K994, 0))))), "")</f>
        <v/>
      </c>
      <c r="S51" s="411"/>
      <c r="T51" s="115"/>
      <c r="U51" s="218"/>
      <c r="V51" s="242"/>
      <c r="W51" s="556" t="str">
        <f>IFERROR(INDEX('Kennel Link Mapping'!$B$1:$B$4, (MATCH('Session Log'!$V51, 'Kennel Link Mapping'!$A$1:$A$4, 0))), "")</f>
        <v/>
      </c>
      <c r="X51" s="219"/>
    </row>
    <row r="52" spans="1:24" s="220" customFormat="1" ht="39.75" customHeight="1" x14ac:dyDescent="0.15">
      <c r="A52" s="237"/>
      <c r="B52" s="112"/>
      <c r="C52" s="113"/>
      <c r="D52" s="277"/>
      <c r="E52" s="288"/>
      <c r="F52" s="212"/>
      <c r="G52" s="114"/>
      <c r="H52" s="297"/>
      <c r="I52" s="114"/>
      <c r="J52" s="288"/>
      <c r="K52" s="203"/>
      <c r="L52" s="521" t="str" cm="1">
        <f t="array" ref="L52">IFERROR(_xlfn.IFS($K52="1 - Start", (_xlfn.XLOOKUP("1 - End", $K52:$K1002,$J52:$J1002)) - (_xlfn.XLOOKUP("1 - Start", $K52:$K1002, $J52:$J1002)), $K52="2 - Start", (_xlfn.XLOOKUP("2 - End", $K52:$K1002, $J52:$J1002)) - (_xlfn.XLOOKUP("2 - Start", $K52:$K1002, $J52:$J1002)), $K52="3 - Start", (_xlfn.XLOOKUP("3 - End", $K52:K1002, $J52:$J1002)) - (_xlfn.XLOOKUP("3 - Start", $K52:K1002, $J52:$J1002)), $K52="4 - Start", (_xlfn.XLOOKUP("4 - End", $K52:$K1002, $J52:$J1002)) - (_xlfn.XLOOKUP("4 - Start", $K52:$K1002, $J52:J1002))), "")</f>
        <v/>
      </c>
      <c r="M52" s="289"/>
      <c r="N52" s="564"/>
      <c r="O52" s="391"/>
      <c r="P52" s="374"/>
      <c r="Q52" s="535" t="str" cm="1">
        <f t="array" ref="Q52">_xlfn.IFNA(IF($P52="N", $O52, (_xlfn.IFS(AND($P52="Y", $M52="1"), 15-$O52, AND($M52="2", $P52="Y"), 9-$O52, AND($M52="3", $P52="Y"), 11-$O52))), "")</f>
        <v/>
      </c>
      <c r="R52" s="536" t="str">
        <f>IF($K52="Session Start", SUM($L52:(INDEX($K52:$K995, (MATCH("Session End", $K52:$K995, 0))))), "")</f>
        <v/>
      </c>
      <c r="S52" s="411"/>
      <c r="T52" s="115"/>
      <c r="U52" s="290"/>
      <c r="V52" s="116"/>
      <c r="W52" s="556" t="str">
        <f>IFERROR(INDEX('Kennel Link Mapping'!$B$1:$B$4, (MATCH('Session Log'!$V52, 'Kennel Link Mapping'!$A$1:$A$4, 0))), "")</f>
        <v/>
      </c>
      <c r="X52" s="291"/>
    </row>
    <row r="53" spans="1:24" s="46" customFormat="1" ht="39.75" customHeight="1" x14ac:dyDescent="0.15">
      <c r="A53" s="192"/>
      <c r="B53" s="103"/>
      <c r="C53" s="94"/>
      <c r="D53" s="197"/>
      <c r="E53" s="178"/>
      <c r="F53" s="157"/>
      <c r="G53" s="88"/>
      <c r="H53" s="75"/>
      <c r="I53" s="74"/>
      <c r="J53" s="265"/>
      <c r="K53" s="203"/>
      <c r="L53" s="521" t="str" cm="1">
        <f t="array" ref="L53">IFERROR(_xlfn.IFS($K53="1 - Start", (_xlfn.XLOOKUP("1 - End", $K53:$K1003,$J53:$J1003)) - (_xlfn.XLOOKUP("1 - Start", $K53:$K1003, $J53:$J1003)), $K53="2 - Start", (_xlfn.XLOOKUP("2 - End", $K53:$K1003, $J53:$J1003)) - (_xlfn.XLOOKUP("2 - Start", $K53:$K1003, $J53:$J1003)), $K53="3 - Start", (_xlfn.XLOOKUP("3 - End", $K53:K1003, $J53:$J1003)) - (_xlfn.XLOOKUP("3 - Start", $K53:K1003, $J53:$J1003)), $K53="4 - Start", (_xlfn.XLOOKUP("4 - End", $K53:$K1003, $J53:$J1003)) - (_xlfn.XLOOKUP("4 - Start", $K53:$K1003, $J53:J1003))), "")</f>
        <v/>
      </c>
      <c r="M53" s="210"/>
      <c r="N53" s="567"/>
      <c r="O53" s="389"/>
      <c r="P53" s="374"/>
      <c r="Q53" s="535" t="str" cm="1">
        <f t="array" ref="Q53">_xlfn.IFNA(IF($P53="N", $O53, (_xlfn.IFS(AND($P53="Y", $M53="1"), 15-$O53, AND($M53="2", $P53="Y"), 9-$O53, AND($M53="3", $P53="Y"), 11-$O53))), "")</f>
        <v/>
      </c>
      <c r="R53" s="536" t="str">
        <f>IF($K53="Session Start", SUM($L53:(INDEX($K53:$K996, (MATCH("Session End", $K53:$K996, 0))))), "")</f>
        <v/>
      </c>
      <c r="S53" s="411"/>
      <c r="T53" s="89"/>
      <c r="U53" s="171"/>
      <c r="V53" s="76"/>
      <c r="W53" s="556" t="str">
        <f>IFERROR(INDEX('Kennel Link Mapping'!$B$1:$B$4, (MATCH('Session Log'!$V53, 'Kennel Link Mapping'!$A$1:$A$4, 0))), "")</f>
        <v/>
      </c>
      <c r="X53" s="77"/>
    </row>
    <row r="54" spans="1:24" ht="39.75" customHeight="1" x14ac:dyDescent="0.15">
      <c r="A54" s="192"/>
      <c r="B54" s="104"/>
      <c r="C54" s="51"/>
      <c r="D54" s="158"/>
      <c r="E54" s="169"/>
      <c r="F54" s="157"/>
      <c r="G54" s="88"/>
      <c r="H54" s="68"/>
      <c r="I54" s="54"/>
      <c r="J54" s="206"/>
      <c r="K54" s="203"/>
      <c r="L54" s="521" t="str" cm="1">
        <f t="array" ref="L54">IFERROR(_xlfn.IFS($K54="1 - Start", (_xlfn.XLOOKUP("1 - End", $K54:$K1004,$J54:$J1004)) - (_xlfn.XLOOKUP("1 - Start", $K54:$K1004, $J54:$J1004)), $K54="2 - Start", (_xlfn.XLOOKUP("2 - End", $K54:$K1004, $J54:$J1004)) - (_xlfn.XLOOKUP("2 - Start", $K54:$K1004, $J54:$J1004)), $K54="3 - Start", (_xlfn.XLOOKUP("3 - End", $K54:K1004, $J54:$J1004)) - (_xlfn.XLOOKUP("3 - Start", $K54:K1004, $J54:$J1004)), $K54="4 - Start", (_xlfn.XLOOKUP("4 - End", $K54:$K1004, $J54:$J1004)) - (_xlfn.XLOOKUP("4 - Start", $K54:$K1004, $J54:J1004))), "")</f>
        <v/>
      </c>
      <c r="M54" s="182"/>
      <c r="N54" s="567"/>
      <c r="O54" s="388"/>
      <c r="P54" s="374"/>
      <c r="Q54" s="535" t="str" cm="1">
        <f t="array" ref="Q54">_xlfn.IFNA(IF($P54="N", $O54, (_xlfn.IFS(AND($P54="Y", $M54="1"), 15-$O54, AND($M54="2", $P54="Y"), 9-$O54, AND($M54="3", $P54="Y"), 11-$O54))), "")</f>
        <v/>
      </c>
      <c r="R54" s="536" t="str">
        <f>IF($K54="Session Start", SUM($L54:(INDEX($K54:$K997, (MATCH("Session End", $K54:$K997, 0))))), "")</f>
        <v/>
      </c>
      <c r="S54" s="411"/>
      <c r="T54" s="83"/>
      <c r="W54" s="556" t="str">
        <f>IFERROR(INDEX('Kennel Link Mapping'!$B$1:$B$4, (MATCH('Session Log'!$V54, 'Kennel Link Mapping'!$A$1:$A$4, 0))), "")</f>
        <v/>
      </c>
      <c r="X54" s="56"/>
    </row>
    <row r="55" spans="1:24" ht="39.75" customHeight="1" x14ac:dyDescent="0.15">
      <c r="A55" s="59"/>
      <c r="B55" s="104"/>
      <c r="C55" s="58"/>
      <c r="D55" s="163"/>
      <c r="E55" s="169"/>
      <c r="F55" s="157"/>
      <c r="G55" s="88"/>
      <c r="H55" s="68"/>
      <c r="I55" s="54"/>
      <c r="J55" s="206"/>
      <c r="K55" s="203"/>
      <c r="L55" s="521" t="str" cm="1">
        <f t="array" ref="L55">IFERROR(_xlfn.IFS($K55="1 - Start", (_xlfn.XLOOKUP("1 - End", $K55:$K1005,$J55:$J1005)) - (_xlfn.XLOOKUP("1 - Start", $K55:$K1005, $J55:$J1005)), $K55="2 - Start", (_xlfn.XLOOKUP("2 - End", $K55:$K1005, $J55:$J1005)) - (_xlfn.XLOOKUP("2 - Start", $K55:$K1005, $J55:$J1005)), $K55="3 - Start", (_xlfn.XLOOKUP("3 - End", $K55:K1005, $J55:$J1005)) - (_xlfn.XLOOKUP("3 - Start", $K55:K1005, $J55:$J1005)), $K55="4 - Start", (_xlfn.XLOOKUP("4 - End", $K55:$K1005, $J55:$J1005)) - (_xlfn.XLOOKUP("4 - Start", $K55:$K1005, $J55:J1005))), "")</f>
        <v/>
      </c>
      <c r="M55" s="182"/>
      <c r="N55" s="567"/>
      <c r="O55" s="388"/>
      <c r="P55" s="374"/>
      <c r="Q55" s="535" t="str" cm="1">
        <f t="array" ref="Q55">_xlfn.IFNA(IF($P55="N", $O55, (_xlfn.IFS(AND($P55="Y", $M55="1"), 15-$O55, AND($M55="2", $P55="Y"), 9-$O55, AND($M55="3", $P55="Y"), 11-$O55))), "")</f>
        <v/>
      </c>
      <c r="R55" s="536" t="str">
        <f>IF($K55="Session Start", SUM($L55:(INDEX($K55:$K998, (MATCH("Session End", $K55:$K998, 0))))), "")</f>
        <v/>
      </c>
      <c r="S55" s="411"/>
      <c r="T55" s="83"/>
      <c r="W55" s="556" t="str">
        <f>IFERROR(INDEX('Kennel Link Mapping'!$B$1:$B$4, (MATCH('Session Log'!$V55, 'Kennel Link Mapping'!$A$1:$A$4, 0))), "")</f>
        <v/>
      </c>
      <c r="X55" s="56"/>
    </row>
    <row r="56" spans="1:24" ht="39.75" customHeight="1" x14ac:dyDescent="0.15">
      <c r="A56" s="59"/>
      <c r="B56" s="104"/>
      <c r="C56" s="51"/>
      <c r="D56" s="158"/>
      <c r="E56" s="169"/>
      <c r="F56" s="157"/>
      <c r="G56" s="88"/>
      <c r="H56" s="68"/>
      <c r="I56" s="54"/>
      <c r="J56" s="206"/>
      <c r="K56" s="203"/>
      <c r="L56" s="521" t="str" cm="1">
        <f t="array" ref="L56">IFERROR(_xlfn.IFS($K56="1 - Start", (_xlfn.XLOOKUP("1 - End", $K56:$K1006,$J56:$J1006)) - (_xlfn.XLOOKUP("1 - Start", $K56:$K1006, $J56:$J1006)), $K56="2 - Start", (_xlfn.XLOOKUP("2 - End", $K56:$K1006, $J56:$J1006)) - (_xlfn.XLOOKUP("2 - Start", $K56:$K1006, $J56:$J1006)), $K56="3 - Start", (_xlfn.XLOOKUP("3 - End", $K56:K1006, $J56:$J1006)) - (_xlfn.XLOOKUP("3 - Start", $K56:K1006, $J56:$J1006)), $K56="4 - Start", (_xlfn.XLOOKUP("4 - End", $K56:$K1006, $J56:$J1006)) - (_xlfn.XLOOKUP("4 - Start", $K56:$K1006, $J56:J1006))), "")</f>
        <v/>
      </c>
      <c r="M56" s="182"/>
      <c r="N56" s="567"/>
      <c r="O56" s="388"/>
      <c r="P56" s="374"/>
      <c r="Q56" s="535" t="str" cm="1">
        <f t="array" ref="Q56">_xlfn.IFNA(IF($P56="N", $O56, (_xlfn.IFS(AND($P56="Y", $M56="1"), 15-$O56, AND($M56="2", $P56="Y"), 9-$O56, AND($M56="3", $P56="Y"), 11-$O56))), "")</f>
        <v/>
      </c>
      <c r="R56" s="536" t="str">
        <f>IF($K56="Session Start", SUM($L56:(INDEX($K56:$K999, (MATCH("Session End", $K56:$K999, 0))))), "")</f>
        <v/>
      </c>
      <c r="S56" s="411"/>
      <c r="T56" s="83"/>
      <c r="W56" s="556" t="str">
        <f>IFERROR(INDEX('Kennel Link Mapping'!$B$1:$B$4, (MATCH('Session Log'!$V56, 'Kennel Link Mapping'!$A$1:$A$4, 0))), "")</f>
        <v/>
      </c>
      <c r="X56" s="56"/>
    </row>
    <row r="57" spans="1:24" ht="52.5" customHeight="1" x14ac:dyDescent="0.15">
      <c r="A57" s="59"/>
      <c r="B57" s="104"/>
      <c r="C57" s="51"/>
      <c r="D57" s="158"/>
      <c r="E57" s="169"/>
      <c r="F57" s="157"/>
      <c r="G57" s="88"/>
      <c r="H57" s="68"/>
      <c r="I57" s="54"/>
      <c r="J57" s="206"/>
      <c r="K57" s="203"/>
      <c r="L57" s="521" t="str" cm="1">
        <f t="array" ref="L57">IFERROR(_xlfn.IFS($K57="1 - Start", (_xlfn.XLOOKUP("1 - End", $K57:$K1007,$J57:$J1007)) - (_xlfn.XLOOKUP("1 - Start", $K57:$K1007, $J57:$J1007)), $K57="2 - Start", (_xlfn.XLOOKUP("2 - End", $K57:$K1007, $J57:$J1007)) - (_xlfn.XLOOKUP("2 - Start", $K57:$K1007, $J57:$J1007)), $K57="3 - Start", (_xlfn.XLOOKUP("3 - End", $K57:K1007, $J57:$J1007)) - (_xlfn.XLOOKUP("3 - Start", $K57:K1007, $J57:$J1007)), $K57="4 - Start", (_xlfn.XLOOKUP("4 - End", $K57:$K1007, $J57:$J1007)) - (_xlfn.XLOOKUP("4 - Start", $K57:$K1007, $J57:J1007))), "")</f>
        <v/>
      </c>
      <c r="M57" s="182"/>
      <c r="N57" s="567"/>
      <c r="O57" s="388"/>
      <c r="P57" s="374"/>
      <c r="Q57" s="535" t="str" cm="1">
        <f t="array" ref="Q57">_xlfn.IFNA(IF($P57="N", $O57, (_xlfn.IFS(AND($P57="Y", $M57="1"), 15-$O57, AND($M57="2", $P57="Y"), 9-$O57, AND($M57="3", $P57="Y"), 11-$O57))), "")</f>
        <v/>
      </c>
      <c r="R57" s="536" t="str">
        <f>IF($K57="Session Start", SUM($L57:(INDEX($K57:$K1000, (MATCH("Session End", $K57:$K1000, 0))))), "")</f>
        <v/>
      </c>
      <c r="S57" s="411"/>
      <c r="T57" s="83"/>
      <c r="W57" s="556" t="str">
        <f>IFERROR(INDEX('Kennel Link Mapping'!$B$1:$B$4, (MATCH('Session Log'!$V57, 'Kennel Link Mapping'!$A$1:$A$4, 0))), "")</f>
        <v/>
      </c>
      <c r="X57" s="56"/>
    </row>
    <row r="58" spans="1:24" s="144" customFormat="1" ht="39.75" customHeight="1" x14ac:dyDescent="0.15">
      <c r="A58" s="147"/>
      <c r="B58" s="146"/>
      <c r="C58" s="141"/>
      <c r="D58" s="195"/>
      <c r="E58" s="169"/>
      <c r="F58" s="157"/>
      <c r="G58" s="88"/>
      <c r="H58" s="68"/>
      <c r="I58" s="437"/>
      <c r="J58" s="266"/>
      <c r="K58" s="203"/>
      <c r="L58" s="521" t="str" cm="1">
        <f t="array" ref="L58">IFERROR(_xlfn.IFS($K58="1 - Start", (_xlfn.XLOOKUP("1 - End", $K58:$K1008,$J58:$J1008)) - (_xlfn.XLOOKUP("1 - Start", $K58:$K1008, $J58:$J1008)), $K58="2 - Start", (_xlfn.XLOOKUP("2 - End", $K58:$K1008, $J58:$J1008)) - (_xlfn.XLOOKUP("2 - Start", $K58:$K1008, $J58:$J1008)), $K58="3 - Start", (_xlfn.XLOOKUP("3 - End", $K58:K1008, $J58:$J1008)) - (_xlfn.XLOOKUP("3 - Start", $K58:K1008, $J58:$J1008)), $K58="4 - Start", (_xlfn.XLOOKUP("4 - End", $K58:$K1008, $J58:$J1008)) - (_xlfn.XLOOKUP("4 - Start", $K58:$K1008, $J58:J1008))), "")</f>
        <v/>
      </c>
      <c r="M58" s="182"/>
      <c r="N58" s="567"/>
      <c r="O58" s="388"/>
      <c r="P58" s="374"/>
      <c r="Q58" s="535" t="str" cm="1">
        <f t="array" ref="Q58">_xlfn.IFNA(IF($P58="N", $O58, (_xlfn.IFS(AND($P58="Y", $M58="1"), 15-$O58, AND($M58="2", $P58="Y"), 9-$O58, AND($M58="3", $P58="Y"), 11-$O58))), "")</f>
        <v/>
      </c>
      <c r="R58" s="536" t="str">
        <f>IF($K58="Session Start", SUM($L58:(INDEX($K58:$K1001, (MATCH("Session End", $K58:$K1001, 0))))), "")</f>
        <v/>
      </c>
      <c r="S58" s="411"/>
      <c r="T58" s="83"/>
      <c r="U58" s="172"/>
      <c r="V58" s="143"/>
      <c r="W58" s="556" t="str">
        <f>IFERROR(INDEX('Kennel Link Mapping'!$B$1:$B$4, (MATCH('Session Log'!$V58, 'Kennel Link Mapping'!$A$1:$A$4, 0))), "")</f>
        <v/>
      </c>
      <c r="X58" s="56"/>
    </row>
    <row r="59" spans="1:24" s="220" customFormat="1" ht="39.75" customHeight="1" x14ac:dyDescent="0.15">
      <c r="A59" s="111"/>
      <c r="B59" s="112"/>
      <c r="C59" s="113"/>
      <c r="D59" s="277"/>
      <c r="E59" s="213"/>
      <c r="F59" s="212"/>
      <c r="G59" s="114"/>
      <c r="H59" s="214"/>
      <c r="I59" s="114"/>
      <c r="J59" s="281"/>
      <c r="K59" s="203"/>
      <c r="L59" s="521" t="str" cm="1">
        <f t="array" ref="L59">IFERROR(_xlfn.IFS($K59="1 - Start", (_xlfn.XLOOKUP("1 - End", $K59:$K1009,$J59:$J1009)) - (_xlfn.XLOOKUP("1 - Start", $K59:$K1009, $J59:$J1009)), $K59="2 - Start", (_xlfn.XLOOKUP("2 - End", $K59:$K1009, $J59:$J1009)) - (_xlfn.XLOOKUP("2 - Start", $K59:$K1009, $J59:$J1009)), $K59="3 - Start", (_xlfn.XLOOKUP("3 - End", $K59:K1009, $J59:$J1009)) - (_xlfn.XLOOKUP("3 - Start", $K59:K1009, $J59:$J1009)), $K59="4 - Start", (_xlfn.XLOOKUP("4 - End", $K59:$K1009, $J59:$J1009)) - (_xlfn.XLOOKUP("4 - Start", $K59:$K1009, $J59:J1009))), "")</f>
        <v/>
      </c>
      <c r="M59" s="216"/>
      <c r="N59" s="564"/>
      <c r="O59" s="391"/>
      <c r="P59" s="374"/>
      <c r="Q59" s="535" t="str" cm="1">
        <f t="array" ref="Q59">_xlfn.IFNA(IF($P59="N", $O59, (_xlfn.IFS(AND($P59="Y", $M59="1"), 15-$O59, AND($M59="2", $P59="Y"), 9-$O59, AND($M59="3", $P59="Y"), 11-$O59))), "")</f>
        <v/>
      </c>
      <c r="R59" s="536" t="str">
        <f>IF($K59="Session Start", SUM($L59:(INDEX($K59:$K1002, (MATCH("Session End", $K59:$K1002, 0))))), "")</f>
        <v/>
      </c>
      <c r="S59" s="411"/>
      <c r="T59" s="314"/>
      <c r="U59" s="218"/>
      <c r="V59" s="116"/>
      <c r="W59" s="556" t="str">
        <f>IFERROR(INDEX('Kennel Link Mapping'!$B$1:$B$4, (MATCH('Session Log'!$V59, 'Kennel Link Mapping'!$A$1:$A$4, 0))), "")</f>
        <v/>
      </c>
      <c r="X59" s="219"/>
    </row>
    <row r="60" spans="1:24" s="91" customFormat="1" ht="39.75" customHeight="1" x14ac:dyDescent="0.15">
      <c r="A60" s="192"/>
      <c r="B60" s="103"/>
      <c r="C60" s="94"/>
      <c r="D60" s="161"/>
      <c r="E60" s="178"/>
      <c r="F60" s="157"/>
      <c r="G60" s="88"/>
      <c r="H60" s="75"/>
      <c r="I60" s="108"/>
      <c r="J60" s="223"/>
      <c r="K60" s="203"/>
      <c r="L60" s="521" t="str" cm="1">
        <f t="array" ref="L60">IFERROR(_xlfn.IFS($K60="1 - Start", (_xlfn.XLOOKUP("1 - End", $K60:$K1010,$J60:$J1010)) - (_xlfn.XLOOKUP("1 - Start", $K60:$K1010, $J60:$J1010)), $K60="2 - Start", (_xlfn.XLOOKUP("2 - End", $K60:$K1010, $J60:$J1010)) - (_xlfn.XLOOKUP("2 - Start", $K60:$K1010, $J60:$J1010)), $K60="3 - Start", (_xlfn.XLOOKUP("3 - End", $K60:K1010, $J60:$J1010)) - (_xlfn.XLOOKUP("3 - Start", $K60:K1010, $J60:$J1010)), $K60="4 - Start", (_xlfn.XLOOKUP("4 - End", $K60:$K1010, $J60:$J1010)) - (_xlfn.XLOOKUP("4 - Start", $K60:$K1010, $J60:J1010))), "")</f>
        <v/>
      </c>
      <c r="M60" s="210"/>
      <c r="N60" s="567"/>
      <c r="O60" s="389"/>
      <c r="P60" s="374"/>
      <c r="Q60" s="535" t="str" cm="1">
        <f t="array" ref="Q60">_xlfn.IFNA(IF($P60="N", $O60, (_xlfn.IFS(AND($P60="Y", $M60="1"), 15-$O60, AND($M60="2", $P60="Y"), 9-$O60, AND($M60="3", $P60="Y"), 11-$O60))), "")</f>
        <v/>
      </c>
      <c r="R60" s="536" t="str">
        <f>IF($K60="Session Start", SUM($L60:(INDEX($K60:$K1003, (MATCH("Session End", $K60:$K1003, 0))))), "")</f>
        <v/>
      </c>
      <c r="S60" s="411"/>
      <c r="T60" s="89"/>
      <c r="U60" s="171"/>
      <c r="V60" s="90"/>
      <c r="W60" s="556" t="str">
        <f>IFERROR(INDEX('Kennel Link Mapping'!$B$1:$B$4, (MATCH('Session Log'!$V60, 'Kennel Link Mapping'!$A$1:$A$4, 0))), "")</f>
        <v/>
      </c>
      <c r="X60" s="77"/>
    </row>
    <row r="61" spans="1:24" s="97" customFormat="1" ht="39.75" customHeight="1" x14ac:dyDescent="0.15">
      <c r="A61" s="267"/>
      <c r="B61" s="100"/>
      <c r="C61" s="244"/>
      <c r="D61" s="232"/>
      <c r="E61" s="179"/>
      <c r="F61" s="188"/>
      <c r="G61" s="236"/>
      <c r="H61" s="72"/>
      <c r="I61" s="236"/>
      <c r="J61" s="208"/>
      <c r="K61" s="299"/>
      <c r="L61" s="526" t="str" cm="1">
        <f t="array" ref="L61">IFERROR(_xlfn.IFS($K61="1 - Start", (_xlfn.XLOOKUP("1 - End", $K61:$K1011,$J61:$J1011)) - (_xlfn.XLOOKUP("1 - Start", $K61:$K1011, $J61:$J1011)), $K61="2 - Start", (_xlfn.XLOOKUP("2 - End", $K61:$K1011, $J61:$J1011)) - (_xlfn.XLOOKUP("2 - Start", $K61:$K1011, $J61:$J1011)), $K61="3 - Start", (_xlfn.XLOOKUP("3 - End", $K61:K1011, $J61:$J1011)) - (_xlfn.XLOOKUP("3 - Start", $K61:K1011, $J61:$J1011)), $K61="4 - Start", (_xlfn.XLOOKUP("4 - End", $K61:$K1011, $J61:$J1011)) - (_xlfn.XLOOKUP("4 - Start", $K61:$K1011, $J61:J1011))), "")</f>
        <v/>
      </c>
      <c r="M61" s="182"/>
      <c r="N61" s="566"/>
      <c r="O61" s="392"/>
      <c r="P61" s="375"/>
      <c r="Q61" s="545" t="str" cm="1">
        <f t="array" ref="Q61">_xlfn.IFNA(IF($P61="N", $O61, (_xlfn.IFS(AND($P61="Y", $M61="1"), 15-$O61, AND($M61="2", $P61="Y"), 9-$O61, AND($M61="3", $P61="Y"), 11-$O61))), "")</f>
        <v/>
      </c>
      <c r="R61" s="536" t="str">
        <f>IF($K61="Session Start", SUM($L61:(INDEX($K61:$K1004, (MATCH("Session End", $K61:$K1004, 0))))), "")</f>
        <v/>
      </c>
      <c r="S61" s="411"/>
      <c r="T61" s="95"/>
      <c r="U61" s="184"/>
      <c r="V61" s="96"/>
      <c r="W61" s="556" t="str">
        <f>IFERROR(INDEX('Kennel Link Mapping'!$B$1:$B$4, (MATCH('Session Log'!$V61, 'Kennel Link Mapping'!$A$1:$A$4, 0))), "")</f>
        <v/>
      </c>
      <c r="X61" s="186"/>
    </row>
    <row r="62" spans="1:24" s="46" customFormat="1" ht="39.75" customHeight="1" x14ac:dyDescent="0.15">
      <c r="A62" s="192"/>
      <c r="B62" s="112"/>
      <c r="C62" s="92"/>
      <c r="D62" s="231"/>
      <c r="E62" s="178"/>
      <c r="F62" s="157"/>
      <c r="G62" s="114"/>
      <c r="H62" s="75"/>
      <c r="I62" s="74"/>
      <c r="J62" s="265"/>
      <c r="K62" s="300"/>
      <c r="L62" s="523" t="str" cm="1">
        <f t="array" ref="L62">IFERROR(_xlfn.IFS($K62="1 - Start", (_xlfn.XLOOKUP("1 - End", $K62:$K1012,$J62:$J1012)) - (_xlfn.XLOOKUP("1 - Start", $K62:$K1012, $J62:$J1012)), $K62="2 - Start", (_xlfn.XLOOKUP("2 - End", $K62:$K1012, $J62:$J1012)) - (_xlfn.XLOOKUP("2 - Start", $K62:$K1012, $J62:$J1012)), $K62="3 - Start", (_xlfn.XLOOKUP("3 - End", $K62:K1012, $J62:$J1012)) - (_xlfn.XLOOKUP("3 - Start", $K62:K1012, $J62:$J1012)), $K62="4 - Start", (_xlfn.XLOOKUP("4 - End", $K62:$K1012, $J62:$J1012)) - (_xlfn.XLOOKUP("4 - Start", $K62:$K1012, $J62:J1012))), "")</f>
        <v/>
      </c>
      <c r="M62" s="210"/>
      <c r="N62" s="567"/>
      <c r="O62" s="389"/>
      <c r="P62" s="376"/>
      <c r="Q62" s="539" t="str" cm="1">
        <f t="array" ref="Q62">_xlfn.IFNA(IF($P62="N", $O62, (_xlfn.IFS(AND($P62="Y", $M62="1"), 15-$O62, AND($M62="2", $P62="Y"), 9-$O62, AND($M62="3", $P62="Y"), 11-$O62))), "")</f>
        <v/>
      </c>
      <c r="R62" s="536" t="str">
        <f>IF($K62="Session Start", SUM($L62:(INDEX($K62:$K1005, (MATCH("Session End", $K62:$K1005, 0))))), "")</f>
        <v/>
      </c>
      <c r="S62" s="411"/>
      <c r="T62" s="89"/>
      <c r="U62" s="171" t="s">
        <v>131</v>
      </c>
      <c r="V62" s="76"/>
      <c r="W62" s="556" t="str">
        <f>IFERROR(INDEX('Kennel Link Mapping'!$B$1:$B$4, (MATCH('Session Log'!$V62, 'Kennel Link Mapping'!$A$1:$A$4, 0))), "")</f>
        <v/>
      </c>
      <c r="X62" s="77"/>
    </row>
    <row r="63" spans="1:24" ht="39.75" customHeight="1" x14ac:dyDescent="0.15">
      <c r="A63" s="59"/>
      <c r="B63" s="112"/>
      <c r="C63" s="51"/>
      <c r="D63" s="158"/>
      <c r="E63" s="169"/>
      <c r="F63" s="157"/>
      <c r="G63" s="88"/>
      <c r="H63" s="68"/>
      <c r="I63" s="54"/>
      <c r="J63" s="206"/>
      <c r="K63" s="203"/>
      <c r="L63" s="521" t="str" cm="1">
        <f t="array" ref="L63">IFERROR(_xlfn.IFS($K63="1 - Start", (_xlfn.XLOOKUP("1 - End", $K63:$K1013,$J63:$J1013)) - (_xlfn.XLOOKUP("1 - Start", $K63:$K1013, $J63:$J1013)), $K63="2 - Start", (_xlfn.XLOOKUP("2 - End", $K63:$K1013, $J63:$J1013)) - (_xlfn.XLOOKUP("2 - Start", $K63:$K1013, $J63:$J1013)), $K63="3 - Start", (_xlfn.XLOOKUP("3 - End", $K63:K1013, $J63:$J1013)) - (_xlfn.XLOOKUP("3 - Start", $K63:K1013, $J63:$J1013)), $K63="4 - Start", (_xlfn.XLOOKUP("4 - End", $K63:$K1013, $J63:$J1013)) - (_xlfn.XLOOKUP("4 - Start", $K63:$K1013, $J63:J1013))), "")</f>
        <v/>
      </c>
      <c r="M63" s="182"/>
      <c r="N63" s="567"/>
      <c r="O63" s="388"/>
      <c r="P63" s="374"/>
      <c r="Q63" s="535" t="str" cm="1">
        <f t="array" ref="Q63">_xlfn.IFNA(IF($P63="N", $O63, (_xlfn.IFS(AND($P63="Y", $M63="1"), 15-$O63, AND($M63="2", $P63="Y"), 9-$O63, AND($M63="3", $P63="Y"), 11-$O63))), "")</f>
        <v/>
      </c>
      <c r="R63" s="536" t="str">
        <f>IF($K63="Session Start", SUM($L63:(INDEX($K63:$K1006, (MATCH("Session End", $K63:$K1006, 0))))), "")</f>
        <v/>
      </c>
      <c r="S63" s="411"/>
      <c r="T63" s="83"/>
      <c r="W63" s="556" t="str">
        <f>IFERROR(INDEX('Kennel Link Mapping'!$B$1:$B$4, (MATCH('Session Log'!$V63, 'Kennel Link Mapping'!$A$1:$A$4, 0))), "")</f>
        <v/>
      </c>
      <c r="X63" s="56"/>
    </row>
    <row r="64" spans="1:24" ht="39.75" customHeight="1" x14ac:dyDescent="0.15">
      <c r="A64" s="59"/>
      <c r="B64" s="112"/>
      <c r="C64" s="58"/>
      <c r="D64" s="163"/>
      <c r="E64" s="169"/>
      <c r="F64" s="157"/>
      <c r="G64" s="88"/>
      <c r="H64" s="68"/>
      <c r="I64" s="54"/>
      <c r="J64" s="169"/>
      <c r="K64" s="203"/>
      <c r="L64" s="521" t="str" cm="1">
        <f t="array" ref="L64">IFERROR(_xlfn.IFS($K64="1 - Start", (_xlfn.XLOOKUP("1 - End", $K64:$K1014,$J64:$J1014)) - (_xlfn.XLOOKUP("1 - Start", $K64:$K1014, $J64:$J1014)), $K64="2 - Start", (_xlfn.XLOOKUP("2 - End", $K64:$K1014, $J64:$J1014)) - (_xlfn.XLOOKUP("2 - Start", $K64:$K1014, $J64:$J1014)), $K64="3 - Start", (_xlfn.XLOOKUP("3 - End", $K64:K1014, $J64:$J1014)) - (_xlfn.XLOOKUP("3 - Start", $K64:K1014, $J64:$J1014)), $K64="4 - Start", (_xlfn.XLOOKUP("4 - End", $K64:$K1014, $J64:$J1014)) - (_xlfn.XLOOKUP("4 - Start", $K64:$K1014, $J64:J1014))), "")</f>
        <v/>
      </c>
      <c r="M64" s="182"/>
      <c r="N64" s="567"/>
      <c r="O64" s="388"/>
      <c r="P64" s="374"/>
      <c r="Q64" s="535" t="str" cm="1">
        <f t="array" ref="Q64">_xlfn.IFNA(IF($P64="N", $O64, (_xlfn.IFS(AND($P64="Y", $M64="1"), 15-$O64, AND($M64="2", $P64="Y"), 9-$O64, AND($M64="3", $P64="Y"), 11-$O64))), "")</f>
        <v/>
      </c>
      <c r="R64" s="536" t="str">
        <f>IF($K64="Session Start", SUM($L64:(INDEX($K64:$K1007, (MATCH("Session End", $K64:$K1007, 0))))), "")</f>
        <v/>
      </c>
      <c r="S64" s="411"/>
      <c r="T64" s="83"/>
      <c r="W64" s="556" t="str">
        <f>IFERROR(INDEX('Kennel Link Mapping'!$B$1:$B$4, (MATCH('Session Log'!$V64, 'Kennel Link Mapping'!$A$1:$A$4, 0))), "")</f>
        <v/>
      </c>
      <c r="X64" s="56"/>
    </row>
    <row r="65" spans="1:24" ht="39.75" customHeight="1" x14ac:dyDescent="0.15">
      <c r="A65" s="59"/>
      <c r="B65" s="112"/>
      <c r="C65" s="58"/>
      <c r="D65" s="163"/>
      <c r="E65" s="169"/>
      <c r="F65" s="157"/>
      <c r="G65" s="88"/>
      <c r="H65" s="68"/>
      <c r="I65" s="54"/>
      <c r="J65" s="169"/>
      <c r="K65" s="203"/>
      <c r="L65" s="521" t="str" cm="1">
        <f t="array" ref="L65">IFERROR(_xlfn.IFS($K65="1 - Start", (_xlfn.XLOOKUP("1 - End", $K65:$K1015,$J65:$J1015)) - (_xlfn.XLOOKUP("1 - Start", $K65:$K1015, $J65:$J1015)), $K65="2 - Start", (_xlfn.XLOOKUP("2 - End", $K65:$K1015, $J65:$J1015)) - (_xlfn.XLOOKUP("2 - Start", $K65:$K1015, $J65:$J1015)), $K65="3 - Start", (_xlfn.XLOOKUP("3 - End", $K65:K1015, $J65:$J1015)) - (_xlfn.XLOOKUP("3 - Start", $K65:K1015, $J65:$J1015)), $K65="4 - Start", (_xlfn.XLOOKUP("4 - End", $K65:$K1015, $J65:$J1015)) - (_xlfn.XLOOKUP("4 - Start", $K65:$K1015, $J65:J1015))), "")</f>
        <v/>
      </c>
      <c r="M65" s="182"/>
      <c r="N65" s="567"/>
      <c r="O65" s="388"/>
      <c r="P65" s="374"/>
      <c r="Q65" s="535" t="str" cm="1">
        <f t="array" ref="Q65">_xlfn.IFNA(IF($P65="N", $O65, (_xlfn.IFS(AND($P65="Y", $M65="1"), 15-$O65, AND($M65="2", $P65="Y"), 9-$O65, AND($M65="3", $P65="Y"), 11-$O65))), "")</f>
        <v/>
      </c>
      <c r="R65" s="536" t="str">
        <f>IF($K65="Session Start", SUM($L65:(INDEX($K65:$K1008, (MATCH("Session End", $K65:$K1008, 0))))), "")</f>
        <v/>
      </c>
      <c r="S65" s="411"/>
      <c r="T65" s="83"/>
      <c r="W65" s="556" t="str">
        <f>IFERROR(INDEX('Kennel Link Mapping'!$B$1:$B$4, (MATCH('Session Log'!$V65, 'Kennel Link Mapping'!$A$1:$A$4, 0))), "")</f>
        <v/>
      </c>
      <c r="X65" s="56"/>
    </row>
    <row r="66" spans="1:24" ht="39.75" customHeight="1" x14ac:dyDescent="0.15">
      <c r="A66" s="59"/>
      <c r="B66" s="112"/>
      <c r="C66" s="58"/>
      <c r="D66" s="163"/>
      <c r="E66" s="169"/>
      <c r="F66" s="157"/>
      <c r="G66" s="88"/>
      <c r="H66" s="68"/>
      <c r="I66" s="54"/>
      <c r="J66" s="206"/>
      <c r="K66" s="203"/>
      <c r="L66" s="521" t="str" cm="1">
        <f t="array" ref="L66">IFERROR(_xlfn.IFS($K66="1 - Start", (_xlfn.XLOOKUP("1 - End", $K66:$K1016,$J66:$J1016)) - (_xlfn.XLOOKUP("1 - Start", $K66:$K1016, $J66:$J1016)), $K66="2 - Start", (_xlfn.XLOOKUP("2 - End", $K66:$K1016, $J66:$J1016)) - (_xlfn.XLOOKUP("2 - Start", $K66:$K1016, $J66:$J1016)), $K66="3 - Start", (_xlfn.XLOOKUP("3 - End", $K66:K1016, $J66:$J1016)) - (_xlfn.XLOOKUP("3 - Start", $K66:K1016, $J66:$J1016)), $K66="4 - Start", (_xlfn.XLOOKUP("4 - End", $K66:$K1016, $J66:$J1016)) - (_xlfn.XLOOKUP("4 - Start", $K66:$K1016, $J66:J1016))), "")</f>
        <v/>
      </c>
      <c r="M66" s="182"/>
      <c r="N66" s="567"/>
      <c r="O66" s="388"/>
      <c r="P66" s="374"/>
      <c r="Q66" s="535" t="str" cm="1">
        <f t="array" ref="Q66">_xlfn.IFNA(IF($P66="N", $O66, (_xlfn.IFS(AND($P66="Y", $M66="1"), 15-$O66, AND($M66="2", $P66="Y"), 9-$O66, AND($M66="3", $P66="Y"), 11-$O66))), "")</f>
        <v/>
      </c>
      <c r="R66" s="536" t="str">
        <f>IF($K66="Session Start", SUM($L66:(INDEX($K66:$K1009, (MATCH("Session End", $K66:$K1009, 0))))), "")</f>
        <v/>
      </c>
      <c r="S66" s="411"/>
      <c r="T66" s="98"/>
      <c r="W66" s="556" t="str">
        <f>IFERROR(INDEX('Kennel Link Mapping'!$B$1:$B$4, (MATCH('Session Log'!$V66, 'Kennel Link Mapping'!$A$1:$A$4, 0))), "")</f>
        <v/>
      </c>
      <c r="X66" s="56"/>
    </row>
    <row r="67" spans="1:24" s="110" customFormat="1" ht="39.75" customHeight="1" x14ac:dyDescent="0.15">
      <c r="A67" s="106"/>
      <c r="B67" s="112"/>
      <c r="C67" s="107"/>
      <c r="D67" s="196"/>
      <c r="E67" s="169"/>
      <c r="F67" s="157"/>
      <c r="G67" s="108"/>
      <c r="H67" s="68"/>
      <c r="I67" s="54"/>
      <c r="J67" s="206"/>
      <c r="K67" s="203"/>
      <c r="L67" s="521" t="str" cm="1">
        <f t="array" ref="L67">IFERROR(_xlfn.IFS($K67="1 - Start", (_xlfn.XLOOKUP("1 - End", $K67:$K1017,$J67:$J1017)) - (_xlfn.XLOOKUP("1 - Start", $K67:$K1017, $J67:$J1017)), $K67="2 - Start", (_xlfn.XLOOKUP("2 - End", $K67:$K1017, $J67:$J1017)) - (_xlfn.XLOOKUP("2 - Start", $K67:$K1017, $J67:$J1017)), $K67="3 - Start", (_xlfn.XLOOKUP("3 - End", $K67:K1017, $J67:$J1017)) - (_xlfn.XLOOKUP("3 - Start", $K67:K1017, $J67:$J1017)), $K67="4 - Start", (_xlfn.XLOOKUP("4 - End", $K67:$K1017, $J67:$J1017)) - (_xlfn.XLOOKUP("4 - Start", $K67:$K1017, $J67:J1017))), "")</f>
        <v/>
      </c>
      <c r="M67" s="182"/>
      <c r="N67" s="567"/>
      <c r="O67" s="393"/>
      <c r="P67" s="374"/>
      <c r="Q67" s="535" t="str" cm="1">
        <f t="array" ref="Q67">_xlfn.IFNA(IF($P67="N", $O67, (_xlfn.IFS(AND($P67="Y", $M67="1"), 15-$O67, AND($M67="2", $P67="Y"), 9-$O67, AND($M67="3", $P67="Y"), 11-$O67))), "")</f>
        <v/>
      </c>
      <c r="R67" s="536" t="str">
        <f>IF($K67="Session Start", SUM($L67:(INDEX($K67:$K1010, (MATCH("Session End", $K67:$K1010, 0))))), "")</f>
        <v/>
      </c>
      <c r="S67" s="411"/>
      <c r="T67" s="313"/>
      <c r="U67" s="172"/>
      <c r="V67" s="109"/>
      <c r="W67" s="556" t="str">
        <f>IFERROR(INDEX('Kennel Link Mapping'!$B$1:$B$4, (MATCH('Session Log'!$V67, 'Kennel Link Mapping'!$A$1:$A$4, 0))), "")</f>
        <v/>
      </c>
      <c r="X67" s="56"/>
    </row>
    <row r="68" spans="1:24" s="144" customFormat="1" ht="39.75" customHeight="1" x14ac:dyDescent="0.15">
      <c r="A68" s="147"/>
      <c r="B68" s="87"/>
      <c r="C68" s="141"/>
      <c r="D68" s="195"/>
      <c r="E68" s="169"/>
      <c r="F68" s="188"/>
      <c r="G68" s="88"/>
      <c r="H68" s="68"/>
      <c r="I68" s="437"/>
      <c r="J68" s="266"/>
      <c r="K68" s="203"/>
      <c r="L68" s="521" t="str" cm="1">
        <f t="array" ref="L68">IFERROR(_xlfn.IFS($K68="1 - Start", (_xlfn.XLOOKUP("1 - End", $K68:$K1018,$J68:$J1018)) - (_xlfn.XLOOKUP("1 - Start", $K68:$K1018, $J68:$J1018)), $K68="2 - Start", (_xlfn.XLOOKUP("2 - End", $K68:$K1018, $J68:$J1018)) - (_xlfn.XLOOKUP("2 - Start", $K68:$K1018, $J68:$J1018)), $K68="3 - Start", (_xlfn.XLOOKUP("3 - End", $K68:K1018, $J68:$J1018)) - (_xlfn.XLOOKUP("3 - Start", $K68:K1018, $J68:$J1018)), $K68="4 - Start", (_xlfn.XLOOKUP("4 - End", $K68:$K1018, $J68:$J1018)) - (_xlfn.XLOOKUP("4 - Start", $K68:$K1018, $J68:J1018))), "")</f>
        <v/>
      </c>
      <c r="M68" s="182"/>
      <c r="N68" s="567"/>
      <c r="O68" s="388"/>
      <c r="P68" s="374"/>
      <c r="Q68" s="535" t="str" cm="1">
        <f t="array" ref="Q68">_xlfn.IFNA(IF($P68="N", $O68, (_xlfn.IFS(AND($P68="Y", $M68="1"), 15-$O68, AND($M68="2", $P68="Y"), 9-$O68, AND($M68="3", $P68="Y"), 11-$O68))), "")</f>
        <v/>
      </c>
      <c r="R68" s="536" t="str">
        <f>IF($K68="Session Start", SUM($L68:(INDEX($K68:$K1011, (MATCH("Session End", $K68:$K1011, 0))))), "")</f>
        <v/>
      </c>
      <c r="S68" s="411"/>
      <c r="U68" s="172"/>
      <c r="V68" s="143"/>
      <c r="W68" s="556" t="str">
        <f>IFERROR(INDEX('Kennel Link Mapping'!$B$1:$B$4, (MATCH('Session Log'!$V68, 'Kennel Link Mapping'!$A$1:$A$4, 0))), "")</f>
        <v/>
      </c>
      <c r="X68" s="56"/>
    </row>
    <row r="69" spans="1:24" s="46" customFormat="1" ht="39.75" customHeight="1" x14ac:dyDescent="0.15">
      <c r="A69" s="105"/>
      <c r="B69" s="112"/>
      <c r="C69" s="92"/>
      <c r="D69" s="231"/>
      <c r="E69" s="169"/>
      <c r="F69" s="157"/>
      <c r="G69" s="88"/>
      <c r="H69" s="68"/>
      <c r="I69" s="74"/>
      <c r="J69" s="178"/>
      <c r="K69" s="203"/>
      <c r="L69" s="521" t="str" cm="1">
        <f t="array" ref="L69">IFERROR(_xlfn.IFS($K69="1 - Start", (_xlfn.XLOOKUP("1 - End", $K69:$K1019,$J69:$J1019)) - (_xlfn.XLOOKUP("1 - Start", $K69:$K1019, $J69:$J1019)), $K69="2 - Start", (_xlfn.XLOOKUP("2 - End", $K69:$K1019, $J69:$J1019)) - (_xlfn.XLOOKUP("2 - Start", $K69:$K1019, $J69:$J1019)), $K69="3 - Start", (_xlfn.XLOOKUP("3 - End", $K69:K1019, $J69:$J1019)) - (_xlfn.XLOOKUP("3 - Start", $K69:K1019, $J69:$J1019)), $K69="4 - Start", (_xlfn.XLOOKUP("4 - End", $K69:$K1019, $J69:$J1019)) - (_xlfn.XLOOKUP("4 - Start", $K69:$K1019, $J69:J1019))), "")</f>
        <v/>
      </c>
      <c r="M69" s="182"/>
      <c r="N69" s="567"/>
      <c r="O69" s="389"/>
      <c r="P69" s="374"/>
      <c r="Q69" s="535" t="str" cm="1">
        <f t="array" ref="Q69">_xlfn.IFNA(IF($P69="N", $O69, (_xlfn.IFS(AND($P69="Y", $M69="1"), 15-$O69, AND($M69="2", $P69="Y"), 9-$O69, AND($M69="3", $P69="Y"), 11-$O69))), "")</f>
        <v/>
      </c>
      <c r="R69" s="536" t="str">
        <f>IF($K69="Session Start", SUM($L69:(INDEX($K69:$K1012, (MATCH("Session End", $K69:$K1012, 0))))), "")</f>
        <v/>
      </c>
      <c r="S69" s="411"/>
      <c r="T69" s="97"/>
      <c r="U69" s="172"/>
      <c r="V69" s="76"/>
      <c r="W69" s="556" t="str">
        <f>IFERROR(INDEX('Kennel Link Mapping'!$B$1:$B$4, (MATCH('Session Log'!$V69, 'Kennel Link Mapping'!$A$1:$A$4, 0))), "")</f>
        <v/>
      </c>
      <c r="X69" s="56"/>
    </row>
    <row r="70" spans="1:24" s="144" customFormat="1" ht="39.75" customHeight="1" x14ac:dyDescent="0.15">
      <c r="A70" s="147"/>
      <c r="B70" s="87"/>
      <c r="C70" s="141"/>
      <c r="D70" s="195"/>
      <c r="E70" s="169"/>
      <c r="F70" s="157"/>
      <c r="G70" s="88"/>
      <c r="H70" s="68"/>
      <c r="I70" s="437"/>
      <c r="J70" s="209"/>
      <c r="K70" s="203"/>
      <c r="L70" s="521" t="str" cm="1">
        <f t="array" ref="L70">IFERROR(_xlfn.IFS($K70="1 - Start", (_xlfn.XLOOKUP("1 - End", $K70:$K1020,$J70:$J1020)) - (_xlfn.XLOOKUP("1 - Start", $K70:$K1020, $J70:$J1020)), $K70="2 - Start", (_xlfn.XLOOKUP("2 - End", $K70:$K1020, $J70:$J1020)) - (_xlfn.XLOOKUP("2 - Start", $K70:$K1020, $J70:$J1020)), $K70="3 - Start", (_xlfn.XLOOKUP("3 - End", $K70:K1020, $J70:$J1020)) - (_xlfn.XLOOKUP("3 - Start", $K70:K1020, $J70:$J1020)), $K70="4 - Start", (_xlfn.XLOOKUP("4 - End", $K70:$K1020, $J70:$J1020)) - (_xlfn.XLOOKUP("4 - Start", $K70:$K1020, $J70:J1020))), "")</f>
        <v/>
      </c>
      <c r="M70" s="182"/>
      <c r="N70" s="567"/>
      <c r="O70" s="388"/>
      <c r="P70" s="374"/>
      <c r="Q70" s="535" t="str" cm="1">
        <f t="array" ref="Q70">_xlfn.IFNA(IF($P70="N", $O70, (_xlfn.IFS(AND($P70="Y", $M70="1"), 15-$O70, AND($M70="2", $P70="Y"), 9-$O70, AND($M70="3", $P70="Y"), 11-$O70))), "")</f>
        <v/>
      </c>
      <c r="R70" s="536" t="str">
        <f>IF($K70="Session Start", SUM($L70:(INDEX($K70:$K1013, (MATCH("Session End", $K70:$K1013, 0))))), "")</f>
        <v/>
      </c>
      <c r="S70" s="411"/>
      <c r="U70" s="172"/>
      <c r="V70" s="143"/>
      <c r="W70" s="556" t="str">
        <f>IFERROR(INDEX('Kennel Link Mapping'!$B$1:$B$4, (MATCH('Session Log'!$V70, 'Kennel Link Mapping'!$A$1:$A$4, 0))), "")</f>
        <v/>
      </c>
      <c r="X70" s="56"/>
    </row>
    <row r="71" spans="1:24" s="144" customFormat="1" ht="39.75" customHeight="1" x14ac:dyDescent="0.15">
      <c r="A71" s="147"/>
      <c r="B71" s="87"/>
      <c r="C71" s="145"/>
      <c r="D71" s="196"/>
      <c r="E71" s="169"/>
      <c r="F71" s="157"/>
      <c r="G71" s="88"/>
      <c r="H71" s="68"/>
      <c r="I71" s="437"/>
      <c r="J71" s="266"/>
      <c r="K71" s="203"/>
      <c r="L71" s="521" t="str" cm="1">
        <f t="array" ref="L71">IFERROR(_xlfn.IFS($K71="1 - Start", (_xlfn.XLOOKUP("1 - End", $K71:$K1021,$J71:$J1021)) - (_xlfn.XLOOKUP("1 - Start", $K71:$K1021, $J71:$J1021)), $K71="2 - Start", (_xlfn.XLOOKUP("2 - End", $K71:$K1021, $J71:$J1021)) - (_xlfn.XLOOKUP("2 - Start", $K71:$K1021, $J71:$J1021)), $K71="3 - Start", (_xlfn.XLOOKUP("3 - End", $K71:K1021, $J71:$J1021)) - (_xlfn.XLOOKUP("3 - Start", $K71:K1021, $J71:$J1021)), $K71="4 - Start", (_xlfn.XLOOKUP("4 - End", $K71:$K1021, $J71:$J1021)) - (_xlfn.XLOOKUP("4 - Start", $K71:$K1021, $J71:J1021))), "")</f>
        <v/>
      </c>
      <c r="M71" s="182"/>
      <c r="N71" s="567"/>
      <c r="O71" s="388"/>
      <c r="P71" s="374"/>
      <c r="Q71" s="535" t="str" cm="1">
        <f t="array" ref="Q71">_xlfn.IFNA(IF($P71="N", $O71, (_xlfn.IFS(AND($P71="Y", $M71="1"), 15-$O71, AND($M71="2", $P71="Y"), 9-$O71, AND($M71="3", $P71="Y"), 11-$O71))), "")</f>
        <v/>
      </c>
      <c r="R71" s="536" t="str">
        <f>IF($K71="Session Start", SUM($L71:(INDEX($K71:$K1014, (MATCH("Session End", $K71:$K1014, 0))))), "")</f>
        <v/>
      </c>
      <c r="S71" s="411"/>
      <c r="T71" s="97"/>
      <c r="U71" s="172"/>
      <c r="V71" s="143"/>
      <c r="W71" s="556" t="str">
        <f>IFERROR(INDEX('Kennel Link Mapping'!$B$1:$B$4, (MATCH('Session Log'!$V71, 'Kennel Link Mapping'!$A$1:$A$4, 0))), "")</f>
        <v/>
      </c>
      <c r="X71" s="56"/>
    </row>
    <row r="72" spans="1:24" s="144" customFormat="1" ht="39.75" customHeight="1" x14ac:dyDescent="0.15">
      <c r="A72" s="148"/>
      <c r="B72" s="87"/>
      <c r="C72" s="141"/>
      <c r="D72" s="195"/>
      <c r="E72" s="169"/>
      <c r="F72" s="157"/>
      <c r="G72" s="88"/>
      <c r="H72" s="68"/>
      <c r="I72" s="437"/>
      <c r="J72" s="266"/>
      <c r="K72" s="203"/>
      <c r="L72" s="521" t="str" cm="1">
        <f t="array" ref="L72">IFERROR(_xlfn.IFS($K72="1 - Start", (_xlfn.XLOOKUP("1 - End", $K72:$K1022,$J72:$J1022)) - (_xlfn.XLOOKUP("1 - Start", $K72:$K1022, $J72:$J1022)), $K72="2 - Start", (_xlfn.XLOOKUP("2 - End", $K72:$K1022, $J72:$J1022)) - (_xlfn.XLOOKUP("2 - Start", $K72:$K1022, $J72:$J1022)), $K72="3 - Start", (_xlfn.XLOOKUP("3 - End", $K72:K1022, $J72:$J1022)) - (_xlfn.XLOOKUP("3 - Start", $K72:K1022, $J72:$J1022)), $K72="4 - Start", (_xlfn.XLOOKUP("4 - End", $K72:$K1022, $J72:$J1022)) - (_xlfn.XLOOKUP("4 - Start", $K72:$K1022, $J72:J1022))), "")</f>
        <v/>
      </c>
      <c r="M72" s="182"/>
      <c r="N72" s="567"/>
      <c r="O72" s="388"/>
      <c r="P72" s="374"/>
      <c r="Q72" s="535" t="str" cm="1">
        <f t="array" ref="Q72">_xlfn.IFNA(IF($P72="N", $O72, (_xlfn.IFS(AND($P72="Y", $M72="1"), 15-$O72, AND($M72="2", $P72="Y"), 9-$O72, AND($M72="3", $P72="Y"), 11-$O72))), "")</f>
        <v/>
      </c>
      <c r="R72" s="536" t="str">
        <f>IF($K72="Session Start", SUM($L72:(INDEX($K72:$K1015, (MATCH("Session End", $K72:$K1015, 0))))), "")</f>
        <v/>
      </c>
      <c r="S72" s="411"/>
      <c r="T72" s="83"/>
      <c r="U72" s="172"/>
      <c r="V72" s="143"/>
      <c r="W72" s="556" t="str">
        <f>IFERROR(INDEX('Kennel Link Mapping'!$B$1:$B$4, (MATCH('Session Log'!$V72, 'Kennel Link Mapping'!$A$1:$A$4, 0))), "")</f>
        <v/>
      </c>
      <c r="X72" s="56"/>
    </row>
    <row r="73" spans="1:24" s="46" customFormat="1" ht="39.75" customHeight="1" x14ac:dyDescent="0.15">
      <c r="A73" s="105"/>
      <c r="B73" s="112"/>
      <c r="C73" s="92"/>
      <c r="D73" s="231"/>
      <c r="E73" s="169"/>
      <c r="F73" s="157"/>
      <c r="G73" s="88"/>
      <c r="H73" s="68"/>
      <c r="I73" s="74"/>
      <c r="J73" s="178"/>
      <c r="K73" s="203"/>
      <c r="L73" s="521" t="str" cm="1">
        <f t="array" ref="L73">IFERROR(_xlfn.IFS($K73="1 - Start", (_xlfn.XLOOKUP("1 - End", $K73:$K1023,$J73:$J1023)) - (_xlfn.XLOOKUP("1 - Start", $K73:$K1023, $J73:$J1023)), $K73="2 - Start", (_xlfn.XLOOKUP("2 - End", $K73:$K1023, $J73:$J1023)) - (_xlfn.XLOOKUP("2 - Start", $K73:$K1023, $J73:$J1023)), $K73="3 - Start", (_xlfn.XLOOKUP("3 - End", $K73:K1023, $J73:$J1023)) - (_xlfn.XLOOKUP("3 - Start", $K73:K1023, $J73:$J1023)), $K73="4 - Start", (_xlfn.XLOOKUP("4 - End", $K73:$K1023, $J73:$J1023)) - (_xlfn.XLOOKUP("4 - Start", $K73:$K1023, $J73:J1023))), "")</f>
        <v/>
      </c>
      <c r="M73" s="182"/>
      <c r="N73" s="567"/>
      <c r="O73" s="389"/>
      <c r="P73" s="374"/>
      <c r="Q73" s="535" t="str" cm="1">
        <f t="array" ref="Q73">_xlfn.IFNA(IF($P73="N", $O73, (_xlfn.IFS(AND($P73="Y", $M73="1"), 15-$O73, AND($M73="2", $P73="Y"), 9-$O73, AND($M73="3", $P73="Y"), 11-$O73))), "")</f>
        <v/>
      </c>
      <c r="R73" s="536" t="str">
        <f>IF($K73="Session Start", SUM($L73:(INDEX($K73:$K1016, (MATCH("Session End", $K73:$K1016, 0))))), "")</f>
        <v/>
      </c>
      <c r="S73" s="411"/>
      <c r="T73" s="89"/>
      <c r="U73" s="172"/>
      <c r="V73" s="76"/>
      <c r="W73" s="556" t="str">
        <f>IFERROR(INDEX('Kennel Link Mapping'!$B$1:$B$4, (MATCH('Session Log'!$V73, 'Kennel Link Mapping'!$A$1:$A$4, 0))), "")</f>
        <v/>
      </c>
      <c r="X73" s="56"/>
    </row>
    <row r="74" spans="1:24" ht="39.75" customHeight="1" x14ac:dyDescent="0.15">
      <c r="A74" s="59"/>
      <c r="B74" s="100"/>
      <c r="C74" s="51"/>
      <c r="D74" s="158"/>
      <c r="E74" s="169"/>
      <c r="F74" s="157"/>
      <c r="G74" s="88"/>
      <c r="H74" s="68"/>
      <c r="I74" s="54"/>
      <c r="J74" s="206"/>
      <c r="K74" s="203"/>
      <c r="L74" s="521" t="str" cm="1">
        <f t="array" ref="L74">IFERROR(_xlfn.IFS($K74="1 - Start", (_xlfn.XLOOKUP("1 - End", $K74:$K1024,$J74:$J1024)) - (_xlfn.XLOOKUP("1 - Start", $K74:$K1024, $J74:$J1024)), $K74="2 - Start", (_xlfn.XLOOKUP("2 - End", $K74:$K1024, $J74:$J1024)) - (_xlfn.XLOOKUP("2 - Start", $K74:$K1024, $J74:$J1024)), $K74="3 - Start", (_xlfn.XLOOKUP("3 - End", $K74:K1024, $J74:$J1024)) - (_xlfn.XLOOKUP("3 - Start", $K74:K1024, $J74:$J1024)), $K74="4 - Start", (_xlfn.XLOOKUP("4 - End", $K74:$K1024, $J74:$J1024)) - (_xlfn.XLOOKUP("4 - Start", $K74:$K1024, $J74:J1024))), "")</f>
        <v/>
      </c>
      <c r="M74" s="182"/>
      <c r="N74" s="567"/>
      <c r="O74" s="388"/>
      <c r="P74" s="374"/>
      <c r="Q74" s="535" t="str" cm="1">
        <f t="array" ref="Q74">_xlfn.IFNA(IF($P74="N", $O74, (_xlfn.IFS(AND($P74="Y", $M74="1"), 15-$O74, AND($M74="2", $P74="Y"), 9-$O74, AND($M74="3", $P74="Y"), 11-$O74))), "")</f>
        <v/>
      </c>
      <c r="R74" s="536" t="str">
        <f>IF($K74="Session Start", SUM($L74:(INDEX($K74:$K1017, (MATCH("Session End", $K74:$K1017, 0))))), "")</f>
        <v/>
      </c>
      <c r="S74" s="411"/>
      <c r="T74" s="83"/>
      <c r="W74" s="556" t="str">
        <f>IFERROR(INDEX('Kennel Link Mapping'!$B$1:$B$4, (MATCH('Session Log'!$V74, 'Kennel Link Mapping'!$A$1:$A$4, 0))), "")</f>
        <v/>
      </c>
      <c r="X74" s="56"/>
    </row>
    <row r="75" spans="1:24" s="243" customFormat="1" ht="39.75" customHeight="1" x14ac:dyDescent="0.15">
      <c r="A75" s="298"/>
      <c r="B75" s="112"/>
      <c r="C75" s="239"/>
      <c r="D75" s="240"/>
      <c r="E75" s="213"/>
      <c r="F75" s="212"/>
      <c r="G75" s="114"/>
      <c r="H75" s="214"/>
      <c r="I75" s="271"/>
      <c r="J75" s="241"/>
      <c r="K75" s="306"/>
      <c r="L75" s="521" t="str" cm="1">
        <f t="array" ref="L75">IFERROR(_xlfn.IFS($K75="1 - Start", (_xlfn.XLOOKUP("1 - End", $K75:$K1025,$J75:$J1025)) - (_xlfn.XLOOKUP("1 - Start", $K75:$K1025, $J75:$J1025)), $K75="2 - Start", (_xlfn.XLOOKUP("2 - End", $K75:$K1025, $J75:$J1025)) - (_xlfn.XLOOKUP("2 - Start", $K75:$K1025, $J75:$J1025)), $K75="3 - Start", (_xlfn.XLOOKUP("3 - End", $K75:K1025, $J75:$J1025)) - (_xlfn.XLOOKUP("3 - Start", $K75:K1025, $J75:$J1025)), $K75="4 - Start", (_xlfn.XLOOKUP("4 - End", $K75:$K1025, $J75:$J1025)) - (_xlfn.XLOOKUP("4 - Start", $K75:$K1025, $J75:J1025))), "")</f>
        <v/>
      </c>
      <c r="M75" s="216"/>
      <c r="N75" s="564"/>
      <c r="O75" s="390"/>
      <c r="P75" s="377"/>
      <c r="Q75" s="535" t="str" cm="1">
        <f t="array" ref="Q75">_xlfn.IFNA(IF($P75="N", $O75, (_xlfn.IFS(AND($P75="Y", $M75="1"), 15-$O75, AND($M75="2", $P75="Y"), 9-$O75, AND($M75="3", $P75="Y"), 11-$O75))), "")</f>
        <v/>
      </c>
      <c r="R75" s="536" t="str">
        <f>IF($K75="Session Start", SUM($L75:(INDEX($K75:$K1018, (MATCH("Session End", $K75:$K1018, 0))))), "")</f>
        <v/>
      </c>
      <c r="S75" s="411"/>
      <c r="T75" s="287"/>
      <c r="U75" s="218"/>
      <c r="V75" s="242"/>
      <c r="W75" s="556" t="str">
        <f>IFERROR(INDEX('Kennel Link Mapping'!$B$1:$B$4, (MATCH('Session Log'!$V75, 'Kennel Link Mapping'!$A$1:$A$4, 0))), "")</f>
        <v/>
      </c>
      <c r="X75" s="219"/>
    </row>
    <row r="76" spans="1:24" s="97" customFormat="1" ht="39.75" customHeight="1" x14ac:dyDescent="0.15">
      <c r="A76" s="267"/>
      <c r="B76" s="100"/>
      <c r="C76" s="100"/>
      <c r="D76" s="307"/>
      <c r="E76" s="245"/>
      <c r="F76" s="188"/>
      <c r="G76" s="236"/>
      <c r="H76" s="246"/>
      <c r="I76" s="236"/>
      <c r="J76" s="245"/>
      <c r="K76" s="308"/>
      <c r="L76" s="526" t="str" cm="1">
        <f t="array" ref="L76">IFERROR(_xlfn.IFS($K76="1 - Start", (_xlfn.XLOOKUP("1 - End", $K76:$K1026,$J76:$J1026)) - (_xlfn.XLOOKUP("1 - Start", $K76:$K1026, $J76:$J1026)), $K76="2 - Start", (_xlfn.XLOOKUP("2 - End", $K76:$K1026, $J76:$J1026)) - (_xlfn.XLOOKUP("2 - Start", $K76:$K1026, $J76:$J1026)), $K76="3 - Start", (_xlfn.XLOOKUP("3 - End", $K76:K1026, $J76:$J1026)) - (_xlfn.XLOOKUP("3 - Start", $K76:K1026, $J76:$J1026)), $K76="4 - Start", (_xlfn.XLOOKUP("4 - End", $K76:$K1026, $J76:$J1026)) - (_xlfn.XLOOKUP("4 - Start", $K76:$K1026, $J76:J1026))), "")</f>
        <v/>
      </c>
      <c r="M76" s="210"/>
      <c r="N76" s="566"/>
      <c r="O76" s="392"/>
      <c r="P76" s="378"/>
      <c r="Q76" s="545" t="str" cm="1">
        <f t="array" ref="Q76">_xlfn.IFNA(IF($P76="N", $O76, (_xlfn.IFS(AND($P76="Y", $M76="1"), 15-$O76, AND($M76="2", $P76="Y"), 9-$O76, AND($M76="3", $P76="Y"), 11-$O76))), "")</f>
        <v/>
      </c>
      <c r="R76" s="536" t="str">
        <f>IF($K76="Session Start", SUM($L76:(INDEX($K76:$K1019, (MATCH("Session End", $K76:$K1019, 0))))), "")</f>
        <v/>
      </c>
      <c r="S76" s="411"/>
      <c r="T76" s="95"/>
      <c r="U76" s="247"/>
      <c r="V76" s="96"/>
      <c r="W76" s="556" t="str">
        <f>IFERROR(INDEX('Kennel Link Mapping'!$B$1:$B$4, (MATCH('Session Log'!$V76, 'Kennel Link Mapping'!$A$1:$A$4, 0))), "")</f>
        <v/>
      </c>
      <c r="X76" s="248"/>
    </row>
    <row r="77" spans="1:24" s="46" customFormat="1" ht="39.75" customHeight="1" x14ac:dyDescent="0.15">
      <c r="A77" s="192"/>
      <c r="B77" s="100"/>
      <c r="C77" s="92"/>
      <c r="D77" s="231"/>
      <c r="E77" s="178"/>
      <c r="F77" s="157"/>
      <c r="G77" s="88"/>
      <c r="H77" s="75"/>
      <c r="I77" s="74"/>
      <c r="J77" s="265"/>
      <c r="K77" s="300"/>
      <c r="L77" s="523" t="str" cm="1">
        <f t="array" ref="L77">IFERROR(_xlfn.IFS($K77="1 - Start", (_xlfn.XLOOKUP("1 - End", $K77:$K1027,$J77:$J1027)) - (_xlfn.XLOOKUP("1 - Start", $K77:$K1027, $J77:$J1027)), $K77="2 - Start", (_xlfn.XLOOKUP("2 - End", $K77:$K1027, $J77:$J1027)) - (_xlfn.XLOOKUP("2 - Start", $K77:$K1027, $J77:$J1027)), $K77="3 - Start", (_xlfn.XLOOKUP("3 - End", $K77:K1027, $J77:$J1027)) - (_xlfn.XLOOKUP("3 - Start", $K77:K1027, $J77:$J1027)), $K77="4 - Start", (_xlfn.XLOOKUP("4 - End", $K77:$K1027, $J77:$J1027)) - (_xlfn.XLOOKUP("4 - Start", $K77:$K1027, $J77:J1027))), "")</f>
        <v/>
      </c>
      <c r="M77" s="210"/>
      <c r="N77" s="567"/>
      <c r="O77" s="389"/>
      <c r="P77" s="376"/>
      <c r="Q77" s="539" t="str" cm="1">
        <f t="array" ref="Q77">_xlfn.IFNA(IF($P77="N", $O77, (_xlfn.IFS(AND($P77="Y", $M77="1"), 15-$O77, AND($M77="2", $P77="Y"), 9-$O77, AND($M77="3", $P77="Y"), 11-$O77))), "")</f>
        <v/>
      </c>
      <c r="R77" s="536" t="str">
        <f>IF($K77="Session Start", SUM($L77:(INDEX($K77:$K1020, (MATCH("Session End", $K77:$K1020, 0))))), "")</f>
        <v/>
      </c>
      <c r="S77" s="411"/>
      <c r="T77" s="89"/>
      <c r="U77" s="171" t="s">
        <v>130</v>
      </c>
      <c r="V77" s="76"/>
      <c r="W77" s="556" t="str">
        <f>IFERROR(INDEX('Kennel Link Mapping'!$B$1:$B$4, (MATCH('Session Log'!$V77, 'Kennel Link Mapping'!$A$1:$A$4, 0))), "")</f>
        <v/>
      </c>
      <c r="X77" s="77"/>
    </row>
    <row r="78" spans="1:24" s="144" customFormat="1" ht="39.75" customHeight="1" x14ac:dyDescent="0.15">
      <c r="A78" s="147"/>
      <c r="B78" s="87"/>
      <c r="C78" s="141"/>
      <c r="D78" s="195"/>
      <c r="E78" s="169"/>
      <c r="F78" s="157"/>
      <c r="G78" s="88"/>
      <c r="H78" s="68"/>
      <c r="I78" s="437"/>
      <c r="J78" s="209"/>
      <c r="K78" s="203"/>
      <c r="L78" s="521" t="str" cm="1">
        <f t="array" ref="L78">IFERROR(_xlfn.IFS($K78="1 - Start", (_xlfn.XLOOKUP("1 - End", $K78:$K1028,$J78:$J1028)) - (_xlfn.XLOOKUP("1 - Start", $K78:$K1028, $J78:$J1028)), $K78="2 - Start", (_xlfn.XLOOKUP("2 - End", $K78:$K1028, $J78:$J1028)) - (_xlfn.XLOOKUP("2 - Start", $K78:$K1028, $J78:$J1028)), $K78="3 - Start", (_xlfn.XLOOKUP("3 - End", $K78:K1028, $J78:$J1028)) - (_xlfn.XLOOKUP("3 - Start", $K78:K1028, $J78:$J1028)), $K78="4 - Start", (_xlfn.XLOOKUP("4 - End", $K78:$K1028, $J78:$J1028)) - (_xlfn.XLOOKUP("4 - Start", $K78:$K1028, $J78:J1028))), "")</f>
        <v/>
      </c>
      <c r="M78" s="182"/>
      <c r="N78" s="567"/>
      <c r="O78" s="388"/>
      <c r="P78" s="374"/>
      <c r="Q78" s="535" t="str" cm="1">
        <f t="array" ref="Q78">_xlfn.IFNA(IF($P78="N", $O78, (_xlfn.IFS(AND($P78="Y", $M78="1"), 15-$O78, AND($M78="2", $P78="Y"), 9-$O78, AND($M78="3", $P78="Y"), 11-$O78))), "")</f>
        <v/>
      </c>
      <c r="R78" s="536" t="str">
        <f>IF($K78="Session Start", SUM($L78:(INDEX($K78:$K1021, (MATCH("Session End", $K78:$K1021, 0))))), "")</f>
        <v/>
      </c>
      <c r="S78" s="411"/>
      <c r="T78" s="89"/>
      <c r="U78" s="172"/>
      <c r="V78" s="143"/>
      <c r="W78" s="556" t="str">
        <f>IFERROR(INDEX('Kennel Link Mapping'!$B$1:$B$4, (MATCH('Session Log'!$V78, 'Kennel Link Mapping'!$A$1:$A$4, 0))), "")</f>
        <v/>
      </c>
      <c r="X78" s="56"/>
    </row>
    <row r="79" spans="1:24" s="46" customFormat="1" ht="39.75" customHeight="1" x14ac:dyDescent="0.15">
      <c r="A79" s="105"/>
      <c r="B79" s="112"/>
      <c r="C79" s="92"/>
      <c r="D79" s="231"/>
      <c r="E79" s="169"/>
      <c r="F79" s="157"/>
      <c r="G79" s="88"/>
      <c r="H79" s="68"/>
      <c r="I79" s="74"/>
      <c r="J79" s="178"/>
      <c r="K79" s="203"/>
      <c r="L79" s="521" t="str" cm="1">
        <f t="array" ref="L79">IFERROR(_xlfn.IFS($K79="1 - Start", (_xlfn.XLOOKUP("1 - End", $K79:$K1029,$J79:$J1029)) - (_xlfn.XLOOKUP("1 - Start", $K79:$K1029, $J79:$J1029)), $K79="2 - Start", (_xlfn.XLOOKUP("2 - End", $K79:$K1029, $J79:$J1029)) - (_xlfn.XLOOKUP("2 - Start", $K79:$K1029, $J79:$J1029)), $K79="3 - Start", (_xlfn.XLOOKUP("3 - End", $K79:K1029, $J79:$J1029)) - (_xlfn.XLOOKUP("3 - Start", $K79:K1029, $J79:$J1029)), $K79="4 - Start", (_xlfn.XLOOKUP("4 - End", $K79:$K1029, $J79:$J1029)) - (_xlfn.XLOOKUP("4 - Start", $K79:$K1029, $J79:J1029))), "")</f>
        <v/>
      </c>
      <c r="M79" s="182"/>
      <c r="N79" s="567"/>
      <c r="O79" s="389"/>
      <c r="P79" s="374"/>
      <c r="Q79" s="535" t="str" cm="1">
        <f t="array" ref="Q79">_xlfn.IFNA(IF($P79="N", $O79, (_xlfn.IFS(AND($P79="Y", $M79="1"), 15-$O79, AND($M79="2", $P79="Y"), 9-$O79, AND($M79="3", $P79="Y"), 11-$O79))), "")</f>
        <v/>
      </c>
      <c r="R79" s="536" t="str">
        <f>IF($K79="Session Start", SUM($L79:(INDEX($K79:$K1022, (MATCH("Session End", $K79:$K1022, 0))))), "")</f>
        <v/>
      </c>
      <c r="S79" s="411"/>
      <c r="T79" s="89"/>
      <c r="U79" s="172"/>
      <c r="V79" s="76"/>
      <c r="W79" s="556" t="str">
        <f>IFERROR(INDEX('Kennel Link Mapping'!$B$1:$B$4, (MATCH('Session Log'!$V79, 'Kennel Link Mapping'!$A$1:$A$4, 0))), "")</f>
        <v/>
      </c>
      <c r="X79" s="56"/>
    </row>
    <row r="80" spans="1:24" ht="39.75" customHeight="1" x14ac:dyDescent="0.15">
      <c r="A80" s="59"/>
      <c r="B80" s="51"/>
      <c r="C80" s="58"/>
      <c r="D80" s="163"/>
      <c r="E80" s="169"/>
      <c r="F80" s="157"/>
      <c r="G80" s="88"/>
      <c r="H80" s="68"/>
      <c r="I80" s="54"/>
      <c r="J80" s="169"/>
      <c r="K80" s="203"/>
      <c r="L80" s="521" t="str" cm="1">
        <f t="array" ref="L80">IFERROR(_xlfn.IFS($K80="1 - Start", (_xlfn.XLOOKUP("1 - End", $K80:$K1030,$J80:$J1030)) - (_xlfn.XLOOKUP("1 - Start", $K80:$K1030, $J80:$J1030)), $K80="2 - Start", (_xlfn.XLOOKUP("2 - End", $K80:$K1030, $J80:$J1030)) - (_xlfn.XLOOKUP("2 - Start", $K80:$K1030, $J80:$J1030)), $K80="3 - Start", (_xlfn.XLOOKUP("3 - End", $K80:K1030, $J80:$J1030)) - (_xlfn.XLOOKUP("3 - Start", $K80:K1030, $J80:$J1030)), $K80="4 - Start", (_xlfn.XLOOKUP("4 - End", $K80:$K1030, $J80:$J1030)) - (_xlfn.XLOOKUP("4 - Start", $K80:$K1030, $J80:J1030))), "")</f>
        <v/>
      </c>
      <c r="M80" s="182"/>
      <c r="N80" s="567"/>
      <c r="O80" s="388"/>
      <c r="P80" s="374"/>
      <c r="Q80" s="535" t="str" cm="1">
        <f t="array" ref="Q80">_xlfn.IFNA(IF($P80="N", $O80, (_xlfn.IFS(AND($P80="Y", $M80="1"), 15-$O80, AND($M80="2", $P80="Y"), 9-$O80, AND($M80="3", $P80="Y"), 11-$O80))), "")</f>
        <v/>
      </c>
      <c r="R80" s="536" t="str">
        <f>IF($K80="Session Start", SUM($L80:(INDEX($K80:$K1023, (MATCH("Session End", $K80:$K1023, 0))))), "")</f>
        <v/>
      </c>
      <c r="S80" s="411"/>
      <c r="T80" s="83"/>
      <c r="W80" s="556" t="str">
        <f>IFERROR(INDEX('Kennel Link Mapping'!$B$1:$B$4, (MATCH('Session Log'!$V80, 'Kennel Link Mapping'!$A$1:$A$4, 0))), "")</f>
        <v/>
      </c>
      <c r="X80" s="56"/>
    </row>
    <row r="81" spans="1:24" ht="39.75" customHeight="1" x14ac:dyDescent="0.15">
      <c r="A81" s="59"/>
      <c r="B81" s="51"/>
      <c r="C81" s="58"/>
      <c r="D81" s="163"/>
      <c r="E81" s="169"/>
      <c r="F81" s="157"/>
      <c r="G81" s="88"/>
      <c r="H81" s="68"/>
      <c r="I81" s="54"/>
      <c r="J81" s="206"/>
      <c r="K81" s="203"/>
      <c r="L81" s="521" t="str" cm="1">
        <f t="array" ref="L81">IFERROR(_xlfn.IFS($K81="1 - Start", (_xlfn.XLOOKUP("1 - End", $K81:$K1031,$J81:$J1031)) - (_xlfn.XLOOKUP("1 - Start", $K81:$K1031, $J81:$J1031)), $K81="2 - Start", (_xlfn.XLOOKUP("2 - End", $K81:$K1031, $J81:$J1031)) - (_xlfn.XLOOKUP("2 - Start", $K81:$K1031, $J81:$J1031)), $K81="3 - Start", (_xlfn.XLOOKUP("3 - End", $K81:K1031, $J81:$J1031)) - (_xlfn.XLOOKUP("3 - Start", $K81:K1031, $J81:$J1031)), $K81="4 - Start", (_xlfn.XLOOKUP("4 - End", $K81:$K1031, $J81:$J1031)) - (_xlfn.XLOOKUP("4 - Start", $K81:$K1031, $J81:J1031))), "")</f>
        <v/>
      </c>
      <c r="M81" s="182"/>
      <c r="N81" s="567"/>
      <c r="O81" s="388"/>
      <c r="P81" s="374"/>
      <c r="Q81" s="535" t="str" cm="1">
        <f t="array" ref="Q81">_xlfn.IFNA(IF($P81="N", $O81, (_xlfn.IFS(AND($P81="Y", $M81="1"), 15-$O81, AND($M81="2", $P81="Y"), 9-$O81, AND($M81="3", $P81="Y"), 11-$O81))), "")</f>
        <v/>
      </c>
      <c r="R81" s="536" t="str">
        <f>IF($K81="Session Start", SUM($L81:(INDEX($K81:$K1024, (MATCH("Session End", $K81:$K1024, 0))))), "")</f>
        <v/>
      </c>
      <c r="S81" s="411"/>
      <c r="T81" s="83"/>
      <c r="W81" s="556" t="str">
        <f>IFERROR(INDEX('Kennel Link Mapping'!$B$1:$B$4, (MATCH('Session Log'!$V81, 'Kennel Link Mapping'!$A$1:$A$4, 0))), "")</f>
        <v/>
      </c>
      <c r="X81" s="56"/>
    </row>
    <row r="82" spans="1:24" ht="57.75" customHeight="1" x14ac:dyDescent="0.15">
      <c r="A82" s="59"/>
      <c r="B82" s="51"/>
      <c r="C82" s="51"/>
      <c r="D82" s="158"/>
      <c r="E82" s="169"/>
      <c r="F82" s="157"/>
      <c r="G82" s="88"/>
      <c r="H82" s="68"/>
      <c r="I82" s="54"/>
      <c r="J82" s="206"/>
      <c r="K82" s="203"/>
      <c r="L82" s="521" t="str" cm="1">
        <f t="array" ref="L82">IFERROR(_xlfn.IFS($K82="1 - Start", (_xlfn.XLOOKUP("1 - End", $K82:$K1032,$J82:$J1032)) - (_xlfn.XLOOKUP("1 - Start", $K82:$K1032, $J82:$J1032)), $K82="2 - Start", (_xlfn.XLOOKUP("2 - End", $K82:$K1032, $J82:$J1032)) - (_xlfn.XLOOKUP("2 - Start", $K82:$K1032, $J82:$J1032)), $K82="3 - Start", (_xlfn.XLOOKUP("3 - End", $K82:K1032, $J82:$J1032)) - (_xlfn.XLOOKUP("3 - Start", $K82:K1032, $J82:$J1032)), $K82="4 - Start", (_xlfn.XLOOKUP("4 - End", $K82:$K1032, $J82:$J1032)) - (_xlfn.XLOOKUP("4 - Start", $K82:$K1032, $J82:J1032))), "")</f>
        <v/>
      </c>
      <c r="M82" s="182"/>
      <c r="N82" s="567"/>
      <c r="O82" s="388"/>
      <c r="P82" s="374"/>
      <c r="Q82" s="535" t="str" cm="1">
        <f t="array" ref="Q82">_xlfn.IFNA(IF($P82="N", $O82, (_xlfn.IFS(AND($P82="Y", $M82="1"), 15-$O82, AND($M82="2", $P82="Y"), 9-$O82, AND($M82="3", $P82="Y"), 11-$O82))), "")</f>
        <v/>
      </c>
      <c r="R82" s="536" t="str">
        <f>IF($K82="Session Start", SUM($L82:(INDEX($K82:$K1025, (MATCH("Session End", $K82:$K1025, 0))))), "")</f>
        <v/>
      </c>
      <c r="S82" s="411"/>
      <c r="T82" s="83"/>
      <c r="W82" s="556" t="str">
        <f>IFERROR(INDEX('Kennel Link Mapping'!$B$1:$B$4, (MATCH('Session Log'!$V82, 'Kennel Link Mapping'!$A$1:$A$4, 0))), "")</f>
        <v/>
      </c>
      <c r="X82" s="56"/>
    </row>
    <row r="83" spans="1:24" s="144" customFormat="1" ht="39.75" customHeight="1" x14ac:dyDescent="0.15">
      <c r="A83" s="147"/>
      <c r="B83" s="87"/>
      <c r="C83" s="141"/>
      <c r="D83" s="195"/>
      <c r="E83" s="169"/>
      <c r="F83" s="157"/>
      <c r="G83" s="88"/>
      <c r="H83" s="68"/>
      <c r="I83" s="437"/>
      <c r="J83" s="266"/>
      <c r="K83" s="203"/>
      <c r="L83" s="521" t="str" cm="1">
        <f t="array" ref="L83">IFERROR(_xlfn.IFS($K83="1 - Start", (_xlfn.XLOOKUP("1 - End", $K83:$K1033,$J83:$J1033)) - (_xlfn.XLOOKUP("1 - Start", $K83:$K1033, $J83:$J1033)), $K83="2 - Start", (_xlfn.XLOOKUP("2 - End", $K83:$K1033, $J83:$J1033)) - (_xlfn.XLOOKUP("2 - Start", $K83:$K1033, $J83:$J1033)), $K83="3 - Start", (_xlfn.XLOOKUP("3 - End", $K83:K1033, $J83:$J1033)) - (_xlfn.XLOOKUP("3 - Start", $K83:K1033, $J83:$J1033)), $K83="4 - Start", (_xlfn.XLOOKUP("4 - End", $K83:$K1033, $J83:$J1033)) - (_xlfn.XLOOKUP("4 - Start", $K83:$K1033, $J83:J1033))), "")</f>
        <v/>
      </c>
      <c r="M83" s="182"/>
      <c r="N83" s="567"/>
      <c r="O83" s="388"/>
      <c r="P83" s="374"/>
      <c r="Q83" s="535" t="str" cm="1">
        <f t="array" ref="Q83">_xlfn.IFNA(IF($P83="N", $O83, (_xlfn.IFS(AND($P83="Y", $M83="1"), 15-$O83, AND($M83="2", $P83="Y"), 9-$O83, AND($M83="3", $P83="Y"), 11-$O83))), "")</f>
        <v/>
      </c>
      <c r="R83" s="536" t="str">
        <f>IF($K83="Session Start", SUM($L83:(INDEX($K83:$K1026, (MATCH("Session End", $K83:$K1026, 0))))), "")</f>
        <v/>
      </c>
      <c r="S83" s="411"/>
      <c r="T83" s="83"/>
      <c r="U83" s="172"/>
      <c r="V83" s="143"/>
      <c r="W83" s="556" t="str">
        <f>IFERROR(INDEX('Kennel Link Mapping'!$B$1:$B$4, (MATCH('Session Log'!$V83, 'Kennel Link Mapping'!$A$1:$A$4, 0))), "")</f>
        <v/>
      </c>
      <c r="X83" s="56"/>
    </row>
    <row r="84" spans="1:24" s="46" customFormat="1" ht="39.75" customHeight="1" x14ac:dyDescent="0.15">
      <c r="A84" s="105"/>
      <c r="B84" s="112"/>
      <c r="C84" s="92"/>
      <c r="D84" s="231"/>
      <c r="E84" s="169"/>
      <c r="F84" s="157"/>
      <c r="G84" s="88"/>
      <c r="H84" s="68"/>
      <c r="I84" s="74"/>
      <c r="J84" s="178"/>
      <c r="K84" s="203"/>
      <c r="L84" s="521" t="str" cm="1">
        <f t="array" ref="L84">IFERROR(_xlfn.IFS($K84="1 - Start", (_xlfn.XLOOKUP("1 - End", $K84:$K1034,$J84:$J1034)) - (_xlfn.XLOOKUP("1 - Start", $K84:$K1034, $J84:$J1034)), $K84="2 - Start", (_xlfn.XLOOKUP("2 - End", $K84:$K1034, $J84:$J1034)) - (_xlfn.XLOOKUP("2 - Start", $K84:$K1034, $J84:$J1034)), $K84="3 - Start", (_xlfn.XLOOKUP("3 - End", $K84:K1034, $J84:$J1034)) - (_xlfn.XLOOKUP("3 - Start", $K84:K1034, $J84:$J1034)), $K84="4 - Start", (_xlfn.XLOOKUP("4 - End", $K84:$K1034, $J84:$J1034)) - (_xlfn.XLOOKUP("4 - Start", $K84:$K1034, $J84:J1034))), "")</f>
        <v/>
      </c>
      <c r="M84" s="182"/>
      <c r="N84" s="567"/>
      <c r="O84" s="389"/>
      <c r="P84" s="374"/>
      <c r="Q84" s="535" t="str" cm="1">
        <f t="array" ref="Q84">_xlfn.IFNA(IF($P84="N", $O84, (_xlfn.IFS(AND($P84="Y", $M84="1"), 15-$O84, AND($M84="2", $P84="Y"), 9-$O84, AND($M84="3", $P84="Y"), 11-$O84))), "")</f>
        <v/>
      </c>
      <c r="R84" s="536" t="str">
        <f>IF($K84="Session Start", SUM($L84:(INDEX($K84:$K1027, (MATCH("Session End", $K84:$K1027, 0))))), "")</f>
        <v/>
      </c>
      <c r="S84" s="411"/>
      <c r="T84" s="95"/>
      <c r="U84" s="172"/>
      <c r="V84" s="76"/>
      <c r="W84" s="556" t="str">
        <f>IFERROR(INDEX('Kennel Link Mapping'!$B$1:$B$4, (MATCH('Session Log'!$V84, 'Kennel Link Mapping'!$A$1:$A$4, 0))), "")</f>
        <v/>
      </c>
      <c r="X84" s="56"/>
    </row>
    <row r="85" spans="1:24" ht="39.75" customHeight="1" x14ac:dyDescent="0.15">
      <c r="A85" s="51"/>
      <c r="B85" s="51"/>
      <c r="C85" s="51"/>
      <c r="D85" s="158"/>
      <c r="E85" s="169"/>
      <c r="F85" s="157"/>
      <c r="G85" s="88"/>
      <c r="H85" s="68"/>
      <c r="I85" s="54"/>
      <c r="J85" s="169"/>
      <c r="K85" s="203"/>
      <c r="L85" s="521" t="str" cm="1">
        <f t="array" ref="L85">IFERROR(_xlfn.IFS($K85="1 - Start", (_xlfn.XLOOKUP("1 - End", $K85:$K1035,$J85:$J1035)) - (_xlfn.XLOOKUP("1 - Start", $K85:$K1035, $J85:$J1035)), $K85="2 - Start", (_xlfn.XLOOKUP("2 - End", $K85:$K1035, $J85:$J1035)) - (_xlfn.XLOOKUP("2 - Start", $K85:$K1035, $J85:$J1035)), $K85="3 - Start", (_xlfn.XLOOKUP("3 - End", $K85:K1035, $J85:$J1035)) - (_xlfn.XLOOKUP("3 - Start", $K85:K1035, $J85:$J1035)), $K85="4 - Start", (_xlfn.XLOOKUP("4 - End", $K85:$K1035, $J85:$J1035)) - (_xlfn.XLOOKUP("4 - Start", $K85:$K1035, $J85:J1035))), "")</f>
        <v/>
      </c>
      <c r="M85" s="182"/>
      <c r="N85" s="567"/>
      <c r="O85" s="388"/>
      <c r="P85" s="374"/>
      <c r="Q85" s="535" t="str" cm="1">
        <f t="array" ref="Q85">_xlfn.IFNA(IF($P85="N", $O85, (_xlfn.IFS(AND($P85="Y", $M85="1"), 15-$O85, AND($M85="2", $P85="Y"), 9-$O85, AND($M85="3", $P85="Y"), 11-$O85))), "")</f>
        <v/>
      </c>
      <c r="R85" s="536" t="str">
        <f>IF($K85="Session Start", SUM($L85:(INDEX($K85:$K1028, (MATCH("Session End", $K85:$K1028, 0))))), "")</f>
        <v/>
      </c>
      <c r="S85" s="411"/>
      <c r="T85" s="83"/>
      <c r="W85" s="556" t="str">
        <f>IFERROR(INDEX('Kennel Link Mapping'!$B$1:$B$4, (MATCH('Session Log'!$V85, 'Kennel Link Mapping'!$A$1:$A$4, 0))), "")</f>
        <v/>
      </c>
      <c r="X85" s="56"/>
    </row>
    <row r="86" spans="1:24" ht="39.75" customHeight="1" x14ac:dyDescent="0.15">
      <c r="A86" s="51"/>
      <c r="B86" s="51"/>
      <c r="C86" s="51"/>
      <c r="D86" s="158"/>
      <c r="E86" s="169"/>
      <c r="F86" s="157"/>
      <c r="G86" s="88"/>
      <c r="H86" s="68"/>
      <c r="I86" s="54"/>
      <c r="J86" s="169"/>
      <c r="K86" s="203"/>
      <c r="L86" s="521" t="str" cm="1">
        <f t="array" ref="L86">IFERROR(_xlfn.IFS($K86="1 - Start", (_xlfn.XLOOKUP("1 - End", $K86:$K1036,$J86:$J1036)) - (_xlfn.XLOOKUP("1 - Start", $K86:$K1036, $J86:$J1036)), $K86="2 - Start", (_xlfn.XLOOKUP("2 - End", $K86:$K1036, $J86:$J1036)) - (_xlfn.XLOOKUP("2 - Start", $K86:$K1036, $J86:$J1036)), $K86="3 - Start", (_xlfn.XLOOKUP("3 - End", $K86:K1036, $J86:$J1036)) - (_xlfn.XLOOKUP("3 - Start", $K86:K1036, $J86:$J1036)), $K86="4 - Start", (_xlfn.XLOOKUP("4 - End", $K86:$K1036, $J86:$J1036)) - (_xlfn.XLOOKUP("4 - Start", $K86:$K1036, $J86:J1036))), "")</f>
        <v/>
      </c>
      <c r="M86" s="182"/>
      <c r="N86" s="567"/>
      <c r="O86" s="388"/>
      <c r="P86" s="374"/>
      <c r="Q86" s="535" t="str" cm="1">
        <f t="array" ref="Q86">_xlfn.IFNA(IF($P86="N", $O86, (_xlfn.IFS(AND($P86="Y", $M86="1"), 15-$O86, AND($M86="2", $P86="Y"), 9-$O86, AND($M86="3", $P86="Y"), 11-$O86))), "")</f>
        <v/>
      </c>
      <c r="R86" s="536" t="str">
        <f>IF($K86="Session Start", SUM($L86:(INDEX($K86:$K1029, (MATCH("Session End", $K86:$K1029, 0))))), "")</f>
        <v/>
      </c>
      <c r="S86" s="411"/>
      <c r="T86" s="83"/>
      <c r="W86" s="556" t="str">
        <f>IFERROR(INDEX('Kennel Link Mapping'!$B$1:$B$4, (MATCH('Session Log'!$V86, 'Kennel Link Mapping'!$A$1:$A$4, 0))), "")</f>
        <v/>
      </c>
      <c r="X86" s="56"/>
    </row>
    <row r="87" spans="1:24" ht="39.75" customHeight="1" x14ac:dyDescent="0.15">
      <c r="A87" s="51"/>
      <c r="B87" s="51"/>
      <c r="C87" s="51"/>
      <c r="D87" s="158"/>
      <c r="E87" s="169"/>
      <c r="F87" s="157"/>
      <c r="G87" s="88"/>
      <c r="H87" s="68"/>
      <c r="I87" s="54"/>
      <c r="J87" s="169"/>
      <c r="K87" s="203"/>
      <c r="L87" s="521" t="str" cm="1">
        <f t="array" ref="L87">IFERROR(_xlfn.IFS($K87="1 - Start", (_xlfn.XLOOKUP("1 - End", $K87:$K1037,$J87:$J1037)) - (_xlfn.XLOOKUP("1 - Start", $K87:$K1037, $J87:$J1037)), $K87="2 - Start", (_xlfn.XLOOKUP("2 - End", $K87:$K1037, $J87:$J1037)) - (_xlfn.XLOOKUP("2 - Start", $K87:$K1037, $J87:$J1037)), $K87="3 - Start", (_xlfn.XLOOKUP("3 - End", $K87:K1037, $J87:$J1037)) - (_xlfn.XLOOKUP("3 - Start", $K87:K1037, $J87:$J1037)), $K87="4 - Start", (_xlfn.XLOOKUP("4 - End", $K87:$K1037, $J87:$J1037)) - (_xlfn.XLOOKUP("4 - Start", $K87:$K1037, $J87:J1037))), "")</f>
        <v/>
      </c>
      <c r="M87" s="182"/>
      <c r="N87" s="567"/>
      <c r="O87" s="388"/>
      <c r="P87" s="374"/>
      <c r="Q87" s="535" t="str" cm="1">
        <f t="array" ref="Q87">_xlfn.IFNA(IF($P87="N", $O87, (_xlfn.IFS(AND($P87="Y", $M87="1"), 15-$O87, AND($M87="2", $P87="Y"), 9-$O87, AND($M87="3", $P87="Y"), 11-$O87))), "")</f>
        <v/>
      </c>
      <c r="R87" s="536" t="str">
        <f>IF($K87="Session Start", SUM($L87:(INDEX($K87:$K1030, (MATCH("Session End", $K87:$K1030, 0))))), "")</f>
        <v/>
      </c>
      <c r="S87" s="411"/>
      <c r="T87" s="83"/>
      <c r="W87" s="556" t="str">
        <f>IFERROR(INDEX('Kennel Link Mapping'!$B$1:$B$4, (MATCH('Session Log'!$V87, 'Kennel Link Mapping'!$A$1:$A$4, 0))), "")</f>
        <v/>
      </c>
      <c r="X87" s="56"/>
    </row>
    <row r="88" spans="1:24" ht="39.75" customHeight="1" x14ac:dyDescent="0.15">
      <c r="A88" s="51"/>
      <c r="B88" s="51"/>
      <c r="C88" s="51"/>
      <c r="D88" s="158"/>
      <c r="E88" s="169"/>
      <c r="F88" s="157"/>
      <c r="G88" s="88"/>
      <c r="H88" s="68"/>
      <c r="I88" s="54"/>
      <c r="J88" s="169"/>
      <c r="K88" s="203"/>
      <c r="L88" s="521" t="str" cm="1">
        <f t="array" ref="L88">IFERROR(_xlfn.IFS($K88="1 - Start", (_xlfn.XLOOKUP("1 - End", $K88:$K1038,$J88:$J1038)) - (_xlfn.XLOOKUP("1 - Start", $K88:$K1038, $J88:$J1038)), $K88="2 - Start", (_xlfn.XLOOKUP("2 - End", $K88:$K1038, $J88:$J1038)) - (_xlfn.XLOOKUP("2 - Start", $K88:$K1038, $J88:$J1038)), $K88="3 - Start", (_xlfn.XLOOKUP("3 - End", $K88:K1038, $J88:$J1038)) - (_xlfn.XLOOKUP("3 - Start", $K88:K1038, $J88:$J1038)), $K88="4 - Start", (_xlfn.XLOOKUP("4 - End", $K88:$K1038, $J88:$J1038)) - (_xlfn.XLOOKUP("4 - Start", $K88:$K1038, $J88:J1038))), "")</f>
        <v/>
      </c>
      <c r="M88" s="182"/>
      <c r="N88" s="567"/>
      <c r="O88" s="388"/>
      <c r="P88" s="374"/>
      <c r="Q88" s="535" t="str" cm="1">
        <f t="array" ref="Q88">_xlfn.IFNA(IF($P88="N", $O88, (_xlfn.IFS(AND($P88="Y", $M88="1"), 15-$O88, AND($M88="2", $P88="Y"), 9-$O88, AND($M88="3", $P88="Y"), 11-$O88))), "")</f>
        <v/>
      </c>
      <c r="R88" s="536" t="str">
        <f>IF($K88="Session Start", SUM($L88:(INDEX($K88:$K1031, (MATCH("Session End", $K88:$K1031, 0))))), "")</f>
        <v/>
      </c>
      <c r="S88" s="411"/>
      <c r="T88" s="83"/>
      <c r="W88" s="556" t="str">
        <f>IFERROR(INDEX('Kennel Link Mapping'!$B$1:$B$4, (MATCH('Session Log'!$V88, 'Kennel Link Mapping'!$A$1:$A$4, 0))), "")</f>
        <v/>
      </c>
      <c r="X88" s="56"/>
    </row>
    <row r="89" spans="1:24" s="144" customFormat="1" ht="39.75" customHeight="1" x14ac:dyDescent="0.15">
      <c r="A89" s="148"/>
      <c r="B89" s="87"/>
      <c r="C89" s="87"/>
      <c r="D89" s="161"/>
      <c r="E89" s="169"/>
      <c r="F89" s="157"/>
      <c r="G89" s="88"/>
      <c r="H89" s="68"/>
      <c r="I89" s="437"/>
      <c r="J89" s="209"/>
      <c r="K89" s="203"/>
      <c r="L89" s="521" t="str" cm="1">
        <f t="array" ref="L89">IFERROR(_xlfn.IFS($K89="1 - Start", (_xlfn.XLOOKUP("1 - End", $K89:$K1039,$J89:$J1039)) - (_xlfn.XLOOKUP("1 - Start", $K89:$K1039, $J89:$J1039)), $K89="2 - Start", (_xlfn.XLOOKUP("2 - End", $K89:$K1039, $J89:$J1039)) - (_xlfn.XLOOKUP("2 - Start", $K89:$K1039, $J89:$J1039)), $K89="3 - Start", (_xlfn.XLOOKUP("3 - End", $K89:K1039, $J89:$J1039)) - (_xlfn.XLOOKUP("3 - Start", $K89:K1039, $J89:$J1039)), $K89="4 - Start", (_xlfn.XLOOKUP("4 - End", $K89:$K1039, $J89:$J1039)) - (_xlfn.XLOOKUP("4 - Start", $K89:$K1039, $J89:J1039))), "")</f>
        <v/>
      </c>
      <c r="M89" s="182"/>
      <c r="N89" s="567"/>
      <c r="O89" s="388"/>
      <c r="P89" s="374"/>
      <c r="Q89" s="535" t="str" cm="1">
        <f t="array" ref="Q89">_xlfn.IFNA(IF($P89="N", $O89, (_xlfn.IFS(AND($P89="Y", $M89="1"), 15-$O89, AND($M89="2", $P89="Y"), 9-$O89, AND($M89="3", $P89="Y"), 11-$O89))), "")</f>
        <v/>
      </c>
      <c r="R89" s="536" t="str">
        <f>IF($K89="Session Start", SUM($L89:(INDEX($K89:$K1032, (MATCH("Session End", $K89:$K1032, 0))))), "")</f>
        <v/>
      </c>
      <c r="S89" s="411"/>
      <c r="T89" s="83"/>
      <c r="U89" s="172"/>
      <c r="V89" s="143"/>
      <c r="W89" s="556" t="str">
        <f>IFERROR(INDEX('Kennel Link Mapping'!$B$1:$B$4, (MATCH('Session Log'!$V89, 'Kennel Link Mapping'!$A$1:$A$4, 0))), "")</f>
        <v/>
      </c>
      <c r="X89" s="56"/>
    </row>
    <row r="90" spans="1:24" s="46" customFormat="1" ht="39.75" customHeight="1" x14ac:dyDescent="0.15">
      <c r="A90" s="105"/>
      <c r="B90" s="112"/>
      <c r="C90" s="92"/>
      <c r="D90" s="231"/>
      <c r="E90" s="169"/>
      <c r="F90" s="157"/>
      <c r="G90" s="88"/>
      <c r="H90" s="68"/>
      <c r="I90" s="74"/>
      <c r="J90" s="178"/>
      <c r="K90" s="203"/>
      <c r="L90" s="521" t="str" cm="1">
        <f t="array" ref="L90">IFERROR(_xlfn.IFS($K90="1 - Start", (_xlfn.XLOOKUP("1 - End", $K90:$K1040,$J90:$J1040)) - (_xlfn.XLOOKUP("1 - Start", $K90:$K1040, $J90:$J1040)), $K90="2 - Start", (_xlfn.XLOOKUP("2 - End", $K90:$K1040, $J90:$J1040)) - (_xlfn.XLOOKUP("2 - Start", $K90:$K1040, $J90:$J1040)), $K90="3 - Start", (_xlfn.XLOOKUP("3 - End", $K90:K1040, $J90:$J1040)) - (_xlfn.XLOOKUP("3 - Start", $K90:K1040, $J90:$J1040)), $K90="4 - Start", (_xlfn.XLOOKUP("4 - End", $K90:$K1040, $J90:$J1040)) - (_xlfn.XLOOKUP("4 - Start", $K90:$K1040, $J90:J1040))), "")</f>
        <v/>
      </c>
      <c r="M90" s="182"/>
      <c r="N90" s="567"/>
      <c r="O90" s="389"/>
      <c r="P90" s="374"/>
      <c r="Q90" s="535" t="str" cm="1">
        <f t="array" ref="Q90">_xlfn.IFNA(IF($P90="N", $O90, (_xlfn.IFS(AND($P90="Y", $M90="1"), 15-$O90, AND($M90="2", $P90="Y"), 9-$O90, AND($M90="3", $P90="Y"), 11-$O90))), "")</f>
        <v/>
      </c>
      <c r="R90" s="536" t="str">
        <f>IF($K90="Session Start", SUM($L90:(INDEX($K90:$K1033, (MATCH("Session End", $K90:$K1033, 0))))), "")</f>
        <v/>
      </c>
      <c r="S90" s="411"/>
      <c r="T90" s="89"/>
      <c r="U90" s="172"/>
      <c r="V90" s="76"/>
      <c r="W90" s="556" t="str">
        <f>IFERROR(INDEX('Kennel Link Mapping'!$B$1:$B$4, (MATCH('Session Log'!$V90, 'Kennel Link Mapping'!$A$1:$A$4, 0))), "")</f>
        <v/>
      </c>
      <c r="X90" s="56"/>
    </row>
    <row r="91" spans="1:24" ht="39.75" customHeight="1" x14ac:dyDescent="0.15">
      <c r="A91" s="59"/>
      <c r="B91" s="51"/>
      <c r="C91" s="51"/>
      <c r="D91" s="158"/>
      <c r="E91" s="169"/>
      <c r="F91" s="157"/>
      <c r="G91" s="88"/>
      <c r="H91" s="68"/>
      <c r="I91" s="54"/>
      <c r="J91" s="169"/>
      <c r="K91" s="203"/>
      <c r="L91" s="521" t="str" cm="1">
        <f t="array" ref="L91">IFERROR(_xlfn.IFS($K91="1 - Start", (_xlfn.XLOOKUP("1 - End", $K91:$K1041,$J91:$J1041)) - (_xlfn.XLOOKUP("1 - Start", $K91:$K1041, $J91:$J1041)), $K91="2 - Start", (_xlfn.XLOOKUP("2 - End", $K91:$K1041, $J91:$J1041)) - (_xlfn.XLOOKUP("2 - Start", $K91:$K1041, $J91:$J1041)), $K91="3 - Start", (_xlfn.XLOOKUP("3 - End", $K91:K1041, $J91:$J1041)) - (_xlfn.XLOOKUP("3 - Start", $K91:K1041, $J91:$J1041)), $K91="4 - Start", (_xlfn.XLOOKUP("4 - End", $K91:$K1041, $J91:$J1041)) - (_xlfn.XLOOKUP("4 - Start", $K91:$K1041, $J91:J1041))), "")</f>
        <v/>
      </c>
      <c r="M91" s="182"/>
      <c r="N91" s="567"/>
      <c r="O91" s="388"/>
      <c r="P91" s="374"/>
      <c r="Q91" s="535" t="str" cm="1">
        <f t="array" ref="Q91">_xlfn.IFNA(IF($P91="N", $O91, (_xlfn.IFS(AND($P91="Y", $M91="1"), 15-$O91, AND($M91="2", $P91="Y"), 9-$O91, AND($M91="3", $P91="Y"), 11-$O91))), "")</f>
        <v/>
      </c>
      <c r="R91" s="536" t="str">
        <f>IF($K91="Session Start", SUM($L91:(INDEX($K91:$K1034, (MATCH("Session End", $K91:$K1034, 0))))), "")</f>
        <v/>
      </c>
      <c r="S91" s="411"/>
      <c r="T91" s="83"/>
      <c r="W91" s="556" t="str">
        <f>IFERROR(INDEX('Kennel Link Mapping'!$B$1:$B$4, (MATCH('Session Log'!$V91, 'Kennel Link Mapping'!$A$1:$A$4, 0))), "")</f>
        <v/>
      </c>
      <c r="X91" s="56"/>
    </row>
    <row r="92" spans="1:24" s="243" customFormat="1" ht="39.75" customHeight="1" x14ac:dyDescent="0.15">
      <c r="A92" s="298"/>
      <c r="B92" s="270"/>
      <c r="C92" s="270"/>
      <c r="D92" s="268"/>
      <c r="E92" s="213"/>
      <c r="F92" s="212"/>
      <c r="G92" s="114"/>
      <c r="H92" s="214"/>
      <c r="I92" s="271"/>
      <c r="J92" s="213"/>
      <c r="K92" s="306"/>
      <c r="L92" s="521" t="str" cm="1">
        <f t="array" ref="L92">IFERROR(_xlfn.IFS($K92="1 - Start", (_xlfn.XLOOKUP("1 - End", $K92:$K1042,$J92:$J1042)) - (_xlfn.XLOOKUP("1 - Start", $K92:$K1042, $J92:$J1042)), $K92="2 - Start", (_xlfn.XLOOKUP("2 - End", $K92:$K1042, $J92:$J1042)) - (_xlfn.XLOOKUP("2 - Start", $K92:$K1042, $J92:$J1042)), $K92="3 - Start", (_xlfn.XLOOKUP("3 - End", $K92:K1042, $J92:$J1042)) - (_xlfn.XLOOKUP("3 - Start", $K92:K1042, $J92:$J1042)), $K92="4 - Start", (_xlfn.XLOOKUP("4 - End", $K92:$K1042, $J92:$J1042)) - (_xlfn.XLOOKUP("4 - Start", $K92:$K1042, $J92:J1042))), "")</f>
        <v/>
      </c>
      <c r="M92" s="216"/>
      <c r="N92" s="564"/>
      <c r="O92" s="391"/>
      <c r="P92" s="377"/>
      <c r="Q92" s="535" t="str" cm="1">
        <f t="array" ref="Q92">_xlfn.IFNA(IF($P92="N", $O92, (_xlfn.IFS(AND($P92="Y", $M92="1"), 15-$O92, AND($M92="2", $P92="Y"), 9-$O92, AND($M92="3", $P92="Y"), 11-$O92))), "")</f>
        <v/>
      </c>
      <c r="R92" s="536" t="str">
        <f>IF($K92="Session Start", SUM($L92:(INDEX($K92:$K1035, (MATCH("Session End", $K92:$K1035, 0))))), "")</f>
        <v/>
      </c>
      <c r="S92" s="411"/>
      <c r="T92" s="287"/>
      <c r="U92" s="218"/>
      <c r="V92" s="242"/>
      <c r="W92" s="556" t="str">
        <f>IFERROR(INDEX('Kennel Link Mapping'!$B$1:$B$4, (MATCH('Session Log'!$V92, 'Kennel Link Mapping'!$A$1:$A$4, 0))), "")</f>
        <v/>
      </c>
      <c r="X92" s="219"/>
    </row>
    <row r="93" spans="1:24" s="220" customFormat="1" ht="39.75" customHeight="1" x14ac:dyDescent="0.15">
      <c r="A93" s="111"/>
      <c r="B93" s="112"/>
      <c r="C93" s="112"/>
      <c r="D93" s="272"/>
      <c r="E93" s="288"/>
      <c r="F93" s="212"/>
      <c r="G93" s="114"/>
      <c r="H93" s="297"/>
      <c r="I93" s="114"/>
      <c r="J93" s="281"/>
      <c r="K93" s="300"/>
      <c r="L93" s="521" t="str" cm="1">
        <f t="array" ref="L93">IFERROR(_xlfn.IFS($K93="1 - Start", (_xlfn.XLOOKUP("1 - End", $K93:$K1043,$J93:$J1043)) - (_xlfn.XLOOKUP("1 - Start", $K93:$K1043, $J93:$J1043)), $K93="2 - Start", (_xlfn.XLOOKUP("2 - End", $K93:$K1043, $J93:$J1043)) - (_xlfn.XLOOKUP("2 - Start", $K93:$K1043, $J93:$J1043)), $K93="3 - Start", (_xlfn.XLOOKUP("3 - End", $K93:K1043, $J93:$J1043)) - (_xlfn.XLOOKUP("3 - Start", $K93:K1043, $J93:$J1043)), $K93="4 - Start", (_xlfn.XLOOKUP("4 - End", $K93:$K1043, $J93:$J1043)) - (_xlfn.XLOOKUP("4 - Start", $K93:$K1043, $J93:J1043))), "")</f>
        <v/>
      </c>
      <c r="M93" s="289"/>
      <c r="N93" s="564"/>
      <c r="O93" s="391"/>
      <c r="P93" s="376"/>
      <c r="Q93" s="535" t="str" cm="1">
        <f t="array" ref="Q93">_xlfn.IFNA(IF($P93="N", $O93, (_xlfn.IFS(AND($P93="Y", $M93="1"), 15-$O93, AND($M93="2", $P93="Y"), 9-$O93, AND($M93="3", $P93="Y"), 11-$O93))), "")</f>
        <v/>
      </c>
      <c r="R93" s="536" t="str">
        <f>IF($K93="Session Start", SUM($L93:(INDEX($K93:$K1036, (MATCH("Session End", $K93:$K1036, 0))))), "")</f>
        <v/>
      </c>
      <c r="S93" s="411"/>
      <c r="T93" s="115"/>
      <c r="U93" s="290"/>
      <c r="V93" s="116"/>
      <c r="W93" s="556" t="str">
        <f>IFERROR(INDEX('Kennel Link Mapping'!$B$1:$B$4, (MATCH('Session Log'!$V93, 'Kennel Link Mapping'!$A$1:$A$4, 0))), "")</f>
        <v/>
      </c>
      <c r="X93" s="291"/>
    </row>
    <row r="94" spans="1:24" s="97" customFormat="1" ht="39.75" customHeight="1" x14ac:dyDescent="0.15">
      <c r="A94" s="267"/>
      <c r="B94" s="100"/>
      <c r="C94" s="100"/>
      <c r="D94" s="307"/>
      <c r="E94" s="245"/>
      <c r="F94" s="188"/>
      <c r="G94" s="236"/>
      <c r="H94" s="246"/>
      <c r="I94" s="236"/>
      <c r="J94" s="208"/>
      <c r="K94" s="299"/>
      <c r="L94" s="526" t="str" cm="1">
        <f t="array" ref="L94">IFERROR(_xlfn.IFS($K94="1 - Start", (_xlfn.XLOOKUP("1 - End", $K94:$K1044,$J94:$J1044)) - (_xlfn.XLOOKUP("1 - Start", $K94:$K1044, $J94:$J1044)), $K94="2 - Start", (_xlfn.XLOOKUP("2 - End", $K94:$K1044, $J94:$J1044)) - (_xlfn.XLOOKUP("2 - Start", $K94:$K1044, $J94:$J1044)), $K94="3 - Start", (_xlfn.XLOOKUP("3 - End", $K94:K1044, $J94:$J1044)) - (_xlfn.XLOOKUP("3 - Start", $K94:K1044, $J94:$J1044)), $K94="4 - Start", (_xlfn.XLOOKUP("4 - End", $K94:$K1044, $J94:$J1044)) - (_xlfn.XLOOKUP("4 - Start", $K94:$K1044, $J94:J1044))), "")</f>
        <v/>
      </c>
      <c r="M94" s="210"/>
      <c r="N94" s="566"/>
      <c r="O94" s="392"/>
      <c r="P94" s="375"/>
      <c r="Q94" s="545" t="str" cm="1">
        <f t="array" ref="Q94">_xlfn.IFNA(IF($P94="N", $O94, (_xlfn.IFS(AND($P94="Y", $M94="1"), 15-$O94, AND($M94="2", $P94="Y"), 9-$O94, AND($M94="3", $P94="Y"), 11-$O94))), "")</f>
        <v/>
      </c>
      <c r="R94" s="536" t="str">
        <f>IF($K94="Session Start", SUM($L94:(INDEX($K94:$K1037, (MATCH("Session End", $K94:$K1037, 0))))), "")</f>
        <v/>
      </c>
      <c r="S94" s="411"/>
      <c r="T94" s="95"/>
      <c r="U94" s="247"/>
      <c r="V94" s="96"/>
      <c r="W94" s="556" t="str">
        <f>IFERROR(INDEX('Kennel Link Mapping'!$B$1:$B$4, (MATCH('Session Log'!$V94, 'Kennel Link Mapping'!$A$1:$A$4, 0))), "")</f>
        <v/>
      </c>
      <c r="X94" s="248"/>
    </row>
    <row r="95" spans="1:24" s="46" customFormat="1" ht="39.75" customHeight="1" x14ac:dyDescent="0.15">
      <c r="A95" s="192"/>
      <c r="B95" s="100"/>
      <c r="C95" s="92"/>
      <c r="D95" s="231"/>
      <c r="E95" s="178"/>
      <c r="F95" s="157"/>
      <c r="G95" s="88"/>
      <c r="H95" s="75"/>
      <c r="I95" s="74"/>
      <c r="J95" s="265"/>
      <c r="K95" s="300"/>
      <c r="L95" s="523" t="str" cm="1">
        <f t="array" ref="L95">IFERROR(_xlfn.IFS($K95="1 - Start", (_xlfn.XLOOKUP("1 - End", $K95:$K1045,$J95:$J1045)) - (_xlfn.XLOOKUP("1 - Start", $K95:$K1045, $J95:$J1045)), $K95="2 - Start", (_xlfn.XLOOKUP("2 - End", $K95:$K1045, $J95:$J1045)) - (_xlfn.XLOOKUP("2 - Start", $K95:$K1045, $J95:$J1045)), $K95="3 - Start", (_xlfn.XLOOKUP("3 - End", $K95:K1045, $J95:$J1045)) - (_xlfn.XLOOKUP("3 - Start", $K95:K1045, $J95:$J1045)), $K95="4 - Start", (_xlfn.XLOOKUP("4 - End", $K95:$K1045, $J95:$J1045)) - (_xlfn.XLOOKUP("4 - Start", $K95:$K1045, $J95:J1045))), "")</f>
        <v/>
      </c>
      <c r="M95" s="210"/>
      <c r="N95" s="567"/>
      <c r="O95" s="389"/>
      <c r="P95" s="376"/>
      <c r="Q95" s="539" t="str" cm="1">
        <f t="array" ref="Q95">_xlfn.IFNA(IF($P95="N", $O95, (_xlfn.IFS(AND($P95="Y", $M95="1"), 15-$O95, AND($M95="2", $P95="Y"), 9-$O95, AND($M95="3", $P95="Y"), 11-$O95))), "")</f>
        <v/>
      </c>
      <c r="R95" s="536" t="str">
        <f>IF($K95="Session Start", SUM($L95:(INDEX($K95:$K1038, (MATCH("Session End", $K95:$K1038, 0))))), "")</f>
        <v/>
      </c>
      <c r="S95" s="411"/>
      <c r="T95" s="89"/>
      <c r="U95" s="171" t="s">
        <v>131</v>
      </c>
      <c r="V95" s="76"/>
      <c r="W95" s="556" t="str">
        <f>IFERROR(INDEX('Kennel Link Mapping'!$B$1:$B$4, (MATCH('Session Log'!$V95, 'Kennel Link Mapping'!$A$1:$A$4, 0))), "")</f>
        <v/>
      </c>
      <c r="X95" s="77"/>
    </row>
    <row r="96" spans="1:24" ht="39.75" customHeight="1" x14ac:dyDescent="0.15">
      <c r="A96" s="59"/>
      <c r="B96" s="100"/>
      <c r="C96" s="51"/>
      <c r="D96" s="158"/>
      <c r="E96" s="169"/>
      <c r="F96" s="157"/>
      <c r="G96" s="88"/>
      <c r="H96" s="68"/>
      <c r="I96" s="54"/>
      <c r="J96" s="206"/>
      <c r="K96" s="203"/>
      <c r="L96" s="521" t="str" cm="1">
        <f t="array" ref="L96">IFERROR(_xlfn.IFS($K96="1 - Start", (_xlfn.XLOOKUP("1 - End", $K96:$K1046,$J96:$J1046)) - (_xlfn.XLOOKUP("1 - Start", $K96:$K1046, $J96:$J1046)), $K96="2 - Start", (_xlfn.XLOOKUP("2 - End", $K96:$K1046, $J96:$J1046)) - (_xlfn.XLOOKUP("2 - Start", $K96:$K1046, $J96:$J1046)), $K96="3 - Start", (_xlfn.XLOOKUP("3 - End", $K96:K1046, $J96:$J1046)) - (_xlfn.XLOOKUP("3 - Start", $K96:K1046, $J96:$J1046)), $K96="4 - Start", (_xlfn.XLOOKUP("4 - End", $K96:$K1046, $J96:$J1046)) - (_xlfn.XLOOKUP("4 - Start", $K96:$K1046, $J96:J1046))), "")</f>
        <v/>
      </c>
      <c r="M96" s="182"/>
      <c r="N96" s="567"/>
      <c r="O96" s="388"/>
      <c r="P96" s="374"/>
      <c r="Q96" s="535" t="str" cm="1">
        <f t="array" ref="Q96">_xlfn.IFNA(IF($P96="N", $O96, (_xlfn.IFS(AND($P96="Y", $M96="1"), 15-$O96, AND($M96="2", $P96="Y"), 9-$O96, AND($M96="3", $P96="Y"), 11-$O96))), "")</f>
        <v/>
      </c>
      <c r="R96" s="536" t="str">
        <f>IF($K96="Session Start", SUM($L96:(INDEX($K96:$K1039, (MATCH("Session End", $K96:$K1039, 0))))), "")</f>
        <v/>
      </c>
      <c r="S96" s="411"/>
      <c r="T96" s="83"/>
      <c r="W96" s="558" t="str">
        <f>IFERROR(INDEX('Kennel Link Mapping'!$B$1:$B$4, (MATCH('Session Log'!$V96, 'Kennel Link Mapping'!$A$1:$A$4, 0))), "")</f>
        <v/>
      </c>
      <c r="X96" s="56"/>
    </row>
    <row r="97" spans="1:24" s="144" customFormat="1" ht="39.75" customHeight="1" x14ac:dyDescent="0.15">
      <c r="A97" s="147"/>
      <c r="B97" s="87"/>
      <c r="C97" s="141"/>
      <c r="D97" s="195"/>
      <c r="E97" s="169"/>
      <c r="F97" s="157"/>
      <c r="G97" s="88"/>
      <c r="H97" s="68"/>
      <c r="I97" s="437"/>
      <c r="J97" s="266"/>
      <c r="K97" s="203"/>
      <c r="L97" s="521" t="str" cm="1">
        <f t="array" ref="L97">IFERROR(_xlfn.IFS($K97="1 - Start", (_xlfn.XLOOKUP("1 - End", $K97:$K1047,$J97:$J1047)) - (_xlfn.XLOOKUP("1 - Start", $K97:$K1047, $J97:$J1047)), $K97="2 - Start", (_xlfn.XLOOKUP("2 - End", $K97:$K1047, $J97:$J1047)) - (_xlfn.XLOOKUP("2 - Start", $K97:$K1047, $J97:$J1047)), $K97="3 - Start", (_xlfn.XLOOKUP("3 - End", $K97:K1047, $J97:$J1047)) - (_xlfn.XLOOKUP("3 - Start", $K97:K1047, $J97:$J1047)), $K97="4 - Start", (_xlfn.XLOOKUP("4 - End", $K97:$K1047, $J97:$J1047)) - (_xlfn.XLOOKUP("4 - Start", $K97:$K1047, $J97:J1047))), "")</f>
        <v/>
      </c>
      <c r="M97" s="182"/>
      <c r="N97" s="567"/>
      <c r="O97" s="388"/>
      <c r="P97" s="374"/>
      <c r="Q97" s="535" t="str" cm="1">
        <f t="array" ref="Q97">_xlfn.IFNA(IF($P97="N", $O97, (_xlfn.IFS(AND($P97="Y", $M97="1"), 15-$O97, AND($M97="2", $P97="Y"), 9-$O97, AND($M97="3", $P97="Y"), 11-$O97))), "")</f>
        <v/>
      </c>
      <c r="R97" s="536" t="str">
        <f>IF($K97="Session Start", SUM($L97:(INDEX($K97:$K1040, (MATCH("Session End", $K97:$K1040, 0))))), "")</f>
        <v/>
      </c>
      <c r="S97" s="411"/>
      <c r="T97" s="83"/>
      <c r="U97" s="172"/>
      <c r="V97" s="143"/>
      <c r="W97" s="556" t="str">
        <f>IFERROR(INDEX('Kennel Link Mapping'!$B$1:$B$4, (MATCH('Session Log'!$V97, 'Kennel Link Mapping'!$A$1:$A$4, 0))), "")</f>
        <v/>
      </c>
      <c r="X97" s="56"/>
    </row>
    <row r="98" spans="1:24" s="97" customFormat="1" ht="39.75" customHeight="1" x14ac:dyDescent="0.15">
      <c r="A98" s="105"/>
      <c r="B98" s="112"/>
      <c r="C98" s="92"/>
      <c r="D98" s="231"/>
      <c r="E98" s="169"/>
      <c r="F98" s="157"/>
      <c r="G98" s="88"/>
      <c r="H98" s="68"/>
      <c r="I98" s="74"/>
      <c r="J98" s="178"/>
      <c r="K98" s="203"/>
      <c r="L98" s="521" t="str" cm="1">
        <f t="array" ref="L98">IFERROR(_xlfn.IFS($K98="1 - Start", (_xlfn.XLOOKUP("1 - End", $K98:$K1048,$J98:$J1048)) - (_xlfn.XLOOKUP("1 - Start", $K98:$K1048, $J98:$J1048)), $K98="2 - Start", (_xlfn.XLOOKUP("2 - End", $K98:$K1048, $J98:$J1048)) - (_xlfn.XLOOKUP("2 - Start", $K98:$K1048, $J98:$J1048)), $K98="3 - Start", (_xlfn.XLOOKUP("3 - End", $K98:K1048, $J98:$J1048)) - (_xlfn.XLOOKUP("3 - Start", $K98:K1048, $J98:$J1048)), $K98="4 - Start", (_xlfn.XLOOKUP("4 - End", $K98:$K1048, $J98:$J1048)) - (_xlfn.XLOOKUP("4 - Start", $K98:$K1048, $J98:J1048))), "")</f>
        <v/>
      </c>
      <c r="M98" s="182"/>
      <c r="N98" s="567"/>
      <c r="O98" s="389"/>
      <c r="P98" s="374"/>
      <c r="Q98" s="535" t="str" cm="1">
        <f t="array" ref="Q98">_xlfn.IFNA(IF($P98="N", $O98, (_xlfn.IFS(AND($P98="Y", $M98="1"), 15-$O98, AND($M98="2", $P98="Y"), 9-$O98, AND($M98="3", $P98="Y"), 11-$O98))), "")</f>
        <v/>
      </c>
      <c r="R98" s="536" t="str">
        <f>IF($K98="Session Start", SUM($L98:(INDEX($K98:$K1041, (MATCH("Session End", $K98:$K1041, 0))))), "")</f>
        <v/>
      </c>
      <c r="S98" s="411"/>
      <c r="T98" s="89"/>
      <c r="U98" s="172"/>
      <c r="V98" s="96"/>
      <c r="W98" s="556" t="str">
        <f>IFERROR(INDEX('Kennel Link Mapping'!$B$1:$B$4, (MATCH('Session Log'!$V98, 'Kennel Link Mapping'!$A$1:$A$4, 0))), "")</f>
        <v/>
      </c>
      <c r="X98" s="56"/>
    </row>
    <row r="99" spans="1:24" s="46" customFormat="1" ht="39.75" customHeight="1" x14ac:dyDescent="0.15">
      <c r="A99" s="105"/>
      <c r="B99" s="118"/>
      <c r="C99" s="58"/>
      <c r="D99" s="163"/>
      <c r="E99" s="169"/>
      <c r="F99" s="157"/>
      <c r="G99" s="88"/>
      <c r="H99" s="68"/>
      <c r="I99" s="54"/>
      <c r="J99" s="169"/>
      <c r="K99" s="203"/>
      <c r="L99" s="521" t="str" cm="1">
        <f t="array" ref="L99">IFERROR(_xlfn.IFS($K99="1 - Start", (_xlfn.XLOOKUP("1 - End", $K99:$K1049,$J99:$J1049)) - (_xlfn.XLOOKUP("1 - Start", $K99:$K1049, $J99:$J1049)), $K99="2 - Start", (_xlfn.XLOOKUP("2 - End", $K99:$K1049, $J99:$J1049)) - (_xlfn.XLOOKUP("2 - Start", $K99:$K1049, $J99:$J1049)), $K99="3 - Start", (_xlfn.XLOOKUP("3 - End", $K99:K1049, $J99:$J1049)) - (_xlfn.XLOOKUP("3 - Start", $K99:K1049, $J99:$J1049)), $K99="4 - Start", (_xlfn.XLOOKUP("4 - End", $K99:$K1049, $J99:$J1049)) - (_xlfn.XLOOKUP("4 - Start", $K99:$K1049, $J99:J1049))), "")</f>
        <v/>
      </c>
      <c r="M99" s="182"/>
      <c r="N99" s="567"/>
      <c r="O99" s="388"/>
      <c r="P99" s="374"/>
      <c r="Q99" s="535" t="str" cm="1">
        <f t="array" ref="Q99">_xlfn.IFNA(IF($P99="N", $O99, (_xlfn.IFS(AND($P99="Y", $M99="1"), 15-$O99, AND($M99="2", $P99="Y"), 9-$O99, AND($M99="3", $P99="Y"), 11-$O99))), "")</f>
        <v/>
      </c>
      <c r="R99" s="536" t="str">
        <f>IF($K99="Session Start", SUM($L99:(INDEX($K99:$K1042, (MATCH("Session End", $K99:$K1042, 0))))), "")</f>
        <v/>
      </c>
      <c r="S99" s="411"/>
      <c r="T99" s="83"/>
      <c r="U99" s="172"/>
      <c r="V99" s="76"/>
      <c r="W99" s="556" t="str">
        <f>IFERROR(INDEX('Kennel Link Mapping'!$B$1:$B$4, (MATCH('Session Log'!$V99, 'Kennel Link Mapping'!$A$1:$A$4, 0))), "")</f>
        <v/>
      </c>
      <c r="X99" s="56"/>
    </row>
    <row r="100" spans="1:24" ht="39.75" customHeight="1" x14ac:dyDescent="0.15">
      <c r="A100" s="59"/>
      <c r="B100" s="118"/>
      <c r="C100" s="51"/>
      <c r="D100" s="158"/>
      <c r="E100" s="169"/>
      <c r="F100" s="157"/>
      <c r="G100" s="88"/>
      <c r="H100" s="68"/>
      <c r="I100" s="54"/>
      <c r="J100" s="169"/>
      <c r="K100" s="203"/>
      <c r="L100" s="521" t="str" cm="1">
        <f t="array" ref="L100">IFERROR(_xlfn.IFS($K100="1 - Start", (_xlfn.XLOOKUP("1 - End", $K100:$K1050,$J100:$J1050)) - (_xlfn.XLOOKUP("1 - Start", $K100:$K1050, $J100:$J1050)), $K100="2 - Start", (_xlfn.XLOOKUP("2 - End", $K100:$K1050, $J100:$J1050)) - (_xlfn.XLOOKUP("2 - Start", $K100:$K1050, $J100:$J1050)), $K100="3 - Start", (_xlfn.XLOOKUP("3 - End", $K100:K1050, $J100:$J1050)) - (_xlfn.XLOOKUP("3 - Start", $K100:K1050, $J100:$J1050)), $K100="4 - Start", (_xlfn.XLOOKUP("4 - End", $K100:$K1050, $J100:$J1050)) - (_xlfn.XLOOKUP("4 - Start", $K100:$K1050, $J100:J1050))), "")</f>
        <v/>
      </c>
      <c r="M100" s="182"/>
      <c r="N100" s="567"/>
      <c r="O100" s="388"/>
      <c r="P100" s="374"/>
      <c r="Q100" s="535" t="str" cm="1">
        <f t="array" ref="Q100">_xlfn.IFNA(IF($P100="N", $O100, (_xlfn.IFS(AND($P100="Y", $M100="1"), 15-$O100, AND($M100="2", $P100="Y"), 9-$O100, AND($M100="3", $P100="Y"), 11-$O100))), "")</f>
        <v/>
      </c>
      <c r="R100" s="536" t="str">
        <f>IF($K100="Session Start", SUM($L100:(INDEX($K100:$K1043, (MATCH("Session End", $K100:$K1043, 0))))), "")</f>
        <v/>
      </c>
      <c r="S100" s="411"/>
      <c r="T100" s="83"/>
      <c r="W100" s="556" t="str">
        <f>IFERROR(INDEX('Kennel Link Mapping'!$B$1:$B$4, (MATCH('Session Log'!$V100, 'Kennel Link Mapping'!$A$1:$A$4, 0))), "")</f>
        <v/>
      </c>
      <c r="X100" s="56"/>
    </row>
    <row r="101" spans="1:24" ht="39.75" customHeight="1" x14ac:dyDescent="0.15">
      <c r="A101" s="59"/>
      <c r="B101" s="118"/>
      <c r="C101" s="51"/>
      <c r="D101" s="158"/>
      <c r="E101" s="169"/>
      <c r="F101" s="157"/>
      <c r="G101" s="88"/>
      <c r="H101" s="68"/>
      <c r="I101" s="54"/>
      <c r="J101" s="206"/>
      <c r="K101" s="203"/>
      <c r="L101" s="521" t="str" cm="1">
        <f t="array" ref="L101">IFERROR(_xlfn.IFS($K101="1 - Start", (_xlfn.XLOOKUP("1 - End", $K101:$K1051,$J101:$J1051)) - (_xlfn.XLOOKUP("1 - Start", $K101:$K1051, $J101:$J1051)), $K101="2 - Start", (_xlfn.XLOOKUP("2 - End", $K101:$K1051, $J101:$J1051)) - (_xlfn.XLOOKUP("2 - Start", $K101:$K1051, $J101:$J1051)), $K101="3 - Start", (_xlfn.XLOOKUP("3 - End", $K101:K1051, $J101:$J1051)) - (_xlfn.XLOOKUP("3 - Start", $K101:K1051, $J101:$J1051)), $K101="4 - Start", (_xlfn.XLOOKUP("4 - End", $K101:$K1051, $J101:$J1051)) - (_xlfn.XLOOKUP("4 - Start", $K101:$K1051, $J101:J1051))), "")</f>
        <v/>
      </c>
      <c r="M101" s="182"/>
      <c r="N101" s="567"/>
      <c r="O101" s="388"/>
      <c r="P101" s="374"/>
      <c r="Q101" s="535" t="str" cm="1">
        <f t="array" ref="Q101">_xlfn.IFNA(IF($P101="N", $O101, (_xlfn.IFS(AND($P101="Y", $M101="1"), 15-$O101, AND($M101="2", $P101="Y"), 9-$O101, AND($M101="3", $P101="Y"), 11-$O101))), "")</f>
        <v/>
      </c>
      <c r="R101" s="536" t="str">
        <f>IF($K101="Session Start", SUM($L101:(INDEX($K101:$K1044, (MATCH("Session End", $K101:$K1044, 0))))), "")</f>
        <v/>
      </c>
      <c r="S101" s="411"/>
      <c r="T101" s="315"/>
      <c r="W101" s="556" t="str">
        <f>IFERROR(INDEX('Kennel Link Mapping'!$B$1:$B$4, (MATCH('Session Log'!$V101, 'Kennel Link Mapping'!$A$1:$A$4, 0))), "")</f>
        <v/>
      </c>
      <c r="X101" s="56"/>
    </row>
    <row r="102" spans="1:24" ht="39.75" customHeight="1" x14ac:dyDescent="0.15">
      <c r="A102" s="59"/>
      <c r="B102" s="118"/>
      <c r="C102" s="51"/>
      <c r="D102" s="158"/>
      <c r="E102" s="169"/>
      <c r="F102" s="157"/>
      <c r="G102" s="88"/>
      <c r="H102" s="68"/>
      <c r="I102" s="54"/>
      <c r="J102" s="206"/>
      <c r="K102" s="203"/>
      <c r="L102" s="521" t="str" cm="1">
        <f t="array" ref="L102">IFERROR(_xlfn.IFS($K102="1 - Start", (_xlfn.XLOOKUP("1 - End", $K102:$K1052,$J102:$J1052)) - (_xlfn.XLOOKUP("1 - Start", $K102:$K1052, $J102:$J1052)), $K102="2 - Start", (_xlfn.XLOOKUP("2 - End", $K102:$K1052, $J102:$J1052)) - (_xlfn.XLOOKUP("2 - Start", $K102:$K1052, $J102:$J1052)), $K102="3 - Start", (_xlfn.XLOOKUP("3 - End", $K102:K1052, $J102:$J1052)) - (_xlfn.XLOOKUP("3 - Start", $K102:K1052, $J102:$J1052)), $K102="4 - Start", (_xlfn.XLOOKUP("4 - End", $K102:$K1052, $J102:$J1052)) - (_xlfn.XLOOKUP("4 - Start", $K102:$K1052, $J102:J1052))), "")</f>
        <v/>
      </c>
      <c r="M102" s="182"/>
      <c r="N102" s="567"/>
      <c r="O102" s="388"/>
      <c r="P102" s="374"/>
      <c r="Q102" s="535" t="str" cm="1">
        <f t="array" ref="Q102">_xlfn.IFNA(IF($P102="N", $O102, (_xlfn.IFS(AND($P102="Y", $M102="1"), 15-$O102, AND($M102="2", $P102="Y"), 9-$O102, AND($M102="3", $P102="Y"), 11-$O102))), "")</f>
        <v/>
      </c>
      <c r="R102" s="536" t="str">
        <f>IF($K102="Session Start", SUM($L102:(INDEX($K102:$K1045, (MATCH("Session End", $K102:$K1045, 0))))), "")</f>
        <v/>
      </c>
      <c r="S102" s="411"/>
      <c r="T102" s="83"/>
      <c r="W102" s="556" t="str">
        <f>IFERROR(INDEX('Kennel Link Mapping'!$B$1:$B$4, (MATCH('Session Log'!$V102, 'Kennel Link Mapping'!$A$1:$A$4, 0))), "")</f>
        <v/>
      </c>
      <c r="X102" s="56"/>
    </row>
    <row r="103" spans="1:24" s="144" customFormat="1" ht="39.75" customHeight="1" x14ac:dyDescent="0.15">
      <c r="A103" s="147"/>
      <c r="B103" s="87"/>
      <c r="C103" s="145"/>
      <c r="D103" s="196"/>
      <c r="E103" s="169"/>
      <c r="F103" s="157"/>
      <c r="G103" s="88"/>
      <c r="H103" s="68"/>
      <c r="I103" s="437"/>
      <c r="J103" s="266"/>
      <c r="K103" s="203"/>
      <c r="L103" s="521" t="str" cm="1">
        <f t="array" ref="L103">IFERROR(_xlfn.IFS($K103="1 - Start", (_xlfn.XLOOKUP("1 - End", $K103:$K1053,$J103:$J1053)) - (_xlfn.XLOOKUP("1 - Start", $K103:$K1053, $J103:$J1053)), $K103="2 - Start", (_xlfn.XLOOKUP("2 - End", $K103:$K1053, $J103:$J1053)) - (_xlfn.XLOOKUP("2 - Start", $K103:$K1053, $J103:$J1053)), $K103="3 - Start", (_xlfn.XLOOKUP("3 - End", $K103:K1053, $J103:$J1053)) - (_xlfn.XLOOKUP("3 - Start", $K103:K1053, $J103:$J1053)), $K103="4 - Start", (_xlfn.XLOOKUP("4 - End", $K103:$K1053, $J103:$J1053)) - (_xlfn.XLOOKUP("4 - Start", $K103:$K1053, $J103:J1053))), "")</f>
        <v/>
      </c>
      <c r="M103" s="182"/>
      <c r="N103" s="567"/>
      <c r="O103" s="388"/>
      <c r="P103" s="374"/>
      <c r="Q103" s="535" t="str" cm="1">
        <f t="array" ref="Q103">_xlfn.IFNA(IF($P103="N", $O103, (_xlfn.IFS(AND($P103="Y", $M103="1"), 15-$O103, AND($M103="2", $P103="Y"), 9-$O103, AND($M103="3", $P103="Y"), 11-$O103))), "")</f>
        <v/>
      </c>
      <c r="R103" s="536" t="str">
        <f>IF($K103="Session Start", SUM($L103:(INDEX($K103:$K1046, (MATCH("Session End", $K103:$K1046, 0))))), "")</f>
        <v/>
      </c>
      <c r="S103" s="411"/>
      <c r="T103" s="83"/>
      <c r="U103" s="172"/>
      <c r="V103" s="143"/>
      <c r="W103" s="556" t="str">
        <f>IFERROR(INDEX('Kennel Link Mapping'!$B$1:$B$4, (MATCH('Session Log'!$V103, 'Kennel Link Mapping'!$A$1:$A$4, 0))), "")</f>
        <v/>
      </c>
      <c r="X103" s="56"/>
    </row>
    <row r="104" spans="1:24" s="97" customFormat="1" ht="46.5" customHeight="1" x14ac:dyDescent="0.15">
      <c r="A104" s="309"/>
      <c r="B104" s="100"/>
      <c r="C104" s="244"/>
      <c r="D104" s="232"/>
      <c r="E104" s="179"/>
      <c r="F104" s="188"/>
      <c r="G104" s="236"/>
      <c r="H104" s="72"/>
      <c r="I104" s="236"/>
      <c r="J104" s="245"/>
      <c r="K104" s="299"/>
      <c r="L104" s="526" t="str" cm="1">
        <f t="array" ref="L104">IFERROR(_xlfn.IFS($K104="1 - Start", (_xlfn.XLOOKUP("1 - End", $K104:$K1054,$J104:$J1054)) - (_xlfn.XLOOKUP("1 - Start", $K104:$K1054, $J104:$J1054)), $K104="2 - Start", (_xlfn.XLOOKUP("2 - End", $K104:$K1054, $J104:$J1054)) - (_xlfn.XLOOKUP("2 - Start", $K104:$K1054, $J104:$J1054)), $K104="3 - Start", (_xlfn.XLOOKUP("3 - End", $K104:K1054, $J104:$J1054)) - (_xlfn.XLOOKUP("3 - Start", $K104:K1054, $J104:$J1054)), $K104="4 - Start", (_xlfn.XLOOKUP("4 - End", $K104:$K1054, $J104:$J1054)) - (_xlfn.XLOOKUP("4 - Start", $K104:$K1054, $J104:J1054))), "")</f>
        <v/>
      </c>
      <c r="M104" s="182"/>
      <c r="N104" s="566"/>
      <c r="O104" s="392"/>
      <c r="P104" s="375"/>
      <c r="Q104" s="545" t="str" cm="1">
        <f t="array" ref="Q104">_xlfn.IFNA(IF($P104="N", $O104, (_xlfn.IFS(AND($P104="Y", $M104="1"), 15-$O104, AND($M104="2", $P104="Y"), 9-$O104, AND($M104="3", $P104="Y"), 11-$O104))), "")</f>
        <v/>
      </c>
      <c r="R104" s="536" t="str">
        <f>IF($K104="Session Start", SUM($L104:(INDEX($K104:$K1047, (MATCH("Session End", $K104:$K1047, 0))))), "")</f>
        <v/>
      </c>
      <c r="S104" s="411"/>
      <c r="T104" s="95"/>
      <c r="U104" s="184"/>
      <c r="V104" s="96"/>
      <c r="W104" s="556" t="str">
        <f>IFERROR(INDEX('Kennel Link Mapping'!$B$1:$B$4, (MATCH('Session Log'!$V104, 'Kennel Link Mapping'!$A$1:$A$4, 0))), "")</f>
        <v/>
      </c>
      <c r="X104" s="186"/>
    </row>
    <row r="105" spans="1:24" s="122" customFormat="1" ht="39.75" customHeight="1" x14ac:dyDescent="0.15">
      <c r="A105" s="192"/>
      <c r="B105" s="100"/>
      <c r="C105" s="92"/>
      <c r="D105" s="231"/>
      <c r="E105" s="178"/>
      <c r="F105" s="157"/>
      <c r="G105" s="88"/>
      <c r="H105" s="75"/>
      <c r="I105" s="108"/>
      <c r="J105" s="223"/>
      <c r="K105" s="300"/>
      <c r="L105" s="523" t="str" cm="1">
        <f t="array" ref="L105">IFERROR(_xlfn.IFS($K105="1 - Start", (_xlfn.XLOOKUP("1 - End", $K105:$K1055,$J105:$J1055)) - (_xlfn.XLOOKUP("1 - Start", $K105:$K1055, $J105:$J1055)), $K105="2 - Start", (_xlfn.XLOOKUP("2 - End", $K105:$K1055, $J105:$J1055)) - (_xlfn.XLOOKUP("2 - Start", $K105:$K1055, $J105:$J1055)), $K105="3 - Start", (_xlfn.XLOOKUP("3 - End", $K105:K1055, $J105:$J1055)) - (_xlfn.XLOOKUP("3 - Start", $K105:K1055, $J105:$J1055)), $K105="4 - Start", (_xlfn.XLOOKUP("4 - End", $K105:$K1055, $J105:$J1055)) - (_xlfn.XLOOKUP("4 - Start", $K105:$K1055, $J105:J1055))), "")</f>
        <v/>
      </c>
      <c r="M105" s="210"/>
      <c r="N105" s="567"/>
      <c r="O105" s="394"/>
      <c r="P105" s="376"/>
      <c r="Q105" s="539" t="str" cm="1">
        <f t="array" ref="Q105">_xlfn.IFNA(IF($P105="N", $O105, (_xlfn.IFS(AND($P105="Y", $M105="1"), 15-$O105, AND($M105="2", $P105="Y"), 9-$O105, AND($M105="3", $P105="Y"), 11-$O105))), "")</f>
        <v/>
      </c>
      <c r="R105" s="536" t="str">
        <f>IF($K105="Session Start", SUM($L105:(INDEX($K105:$K1048, (MATCH("Session End", $K105:$K1048, 0))))), "")</f>
        <v/>
      </c>
      <c r="S105" s="411"/>
      <c r="T105" s="120"/>
      <c r="U105" s="171" t="s">
        <v>131</v>
      </c>
      <c r="V105" s="121"/>
      <c r="W105" s="556" t="str">
        <f>IFERROR(INDEX('Kennel Link Mapping'!$B$1:$B$4, (MATCH('Session Log'!$V105, 'Kennel Link Mapping'!$A$1:$A$4, 0))), "")</f>
        <v/>
      </c>
      <c r="X105" s="77"/>
    </row>
    <row r="106" spans="1:24" s="122" customFormat="1" ht="39.75" customHeight="1" x14ac:dyDescent="0.15">
      <c r="A106" s="117"/>
      <c r="B106" s="118"/>
      <c r="C106" s="118"/>
      <c r="D106" s="161"/>
      <c r="E106" s="169"/>
      <c r="F106" s="157"/>
      <c r="G106" s="119"/>
      <c r="H106" s="68"/>
      <c r="I106" s="108"/>
      <c r="J106" s="223"/>
      <c r="K106" s="203"/>
      <c r="L106" s="521" t="str" cm="1">
        <f t="array" ref="L106">IFERROR(_xlfn.IFS($K106="1 - Start", (_xlfn.XLOOKUP("1 - End", $K106:$K1056,$J106:$J1056)) - (_xlfn.XLOOKUP("1 - Start", $K106:$K1056, $J106:$J1056)), $K106="2 - Start", (_xlfn.XLOOKUP("2 - End", $K106:$K1056, $J106:$J1056)) - (_xlfn.XLOOKUP("2 - Start", $K106:$K1056, $J106:$J1056)), $K106="3 - Start", (_xlfn.XLOOKUP("3 - End", $K106:K1056, $J106:$J1056)) - (_xlfn.XLOOKUP("3 - Start", $K106:K1056, $J106:$J1056)), $K106="4 - Start", (_xlfn.XLOOKUP("4 - End", $K106:$K1056, $J106:$J1056)) - (_xlfn.XLOOKUP("4 - Start", $K106:$K1056, $J106:J1056))), "")</f>
        <v/>
      </c>
      <c r="M106" s="182"/>
      <c r="N106" s="567"/>
      <c r="O106" s="394"/>
      <c r="P106" s="374"/>
      <c r="Q106" s="535" t="str" cm="1">
        <f t="array" ref="Q106">_xlfn.IFNA(IF($P106="N", $O106, (_xlfn.IFS(AND($P106="Y", $M106="1"), 15-$O106, AND($M106="2", $P106="Y"), 9-$O106, AND($M106="3", $P106="Y"), 11-$O106))), "")</f>
        <v/>
      </c>
      <c r="R106" s="536" t="str">
        <f>IF($K106="Session Start", SUM($L106:(INDEX($K106:$K1049, (MATCH("Session End", $K106:$K1049, 0))))), "")</f>
        <v/>
      </c>
      <c r="S106" s="411"/>
      <c r="T106" s="120"/>
      <c r="U106" s="172"/>
      <c r="V106" s="121"/>
      <c r="W106" s="556" t="str">
        <f>IFERROR(INDEX('Kennel Link Mapping'!$B$1:$B$4, (MATCH('Session Log'!$V106, 'Kennel Link Mapping'!$A$1:$A$4, 0))), "")</f>
        <v/>
      </c>
      <c r="X106" s="56"/>
    </row>
    <row r="107" spans="1:24" s="91" customFormat="1" ht="39.75" customHeight="1" x14ac:dyDescent="0.15">
      <c r="A107" s="86"/>
      <c r="B107" s="87"/>
      <c r="C107" s="87"/>
      <c r="D107" s="161"/>
      <c r="E107" s="169"/>
      <c r="F107" s="157"/>
      <c r="G107" s="88"/>
      <c r="H107" s="88"/>
      <c r="I107" s="88"/>
      <c r="J107" s="166"/>
      <c r="K107" s="203"/>
      <c r="L107" s="521" t="str" cm="1">
        <f t="array" ref="L107">IFERROR(_xlfn.IFS($K107="1 - Start", (_xlfn.XLOOKUP("1 - End", $K107:$K1057,$J107:$J1057)) - (_xlfn.XLOOKUP("1 - Start", $K107:$K1057, $J107:$J1057)), $K107="2 - Start", (_xlfn.XLOOKUP("2 - End", $K107:$K1057, $J107:$J1057)) - (_xlfn.XLOOKUP("2 - Start", $K107:$K1057, $J107:$J1057)), $K107="3 - Start", (_xlfn.XLOOKUP("3 - End", $K107:K1057, $J107:$J1057)) - (_xlfn.XLOOKUP("3 - Start", $K107:K1057, $J107:$J1057)), $K107="4 - Start", (_xlfn.XLOOKUP("4 - End", $K107:$K1057, $J107:$J1057)) - (_xlfn.XLOOKUP("4 - Start", $K107:$K1057, $J107:J1057))), "")</f>
        <v/>
      </c>
      <c r="M107" s="182"/>
      <c r="N107" s="567"/>
      <c r="O107" s="389"/>
      <c r="P107" s="374"/>
      <c r="Q107" s="535" t="str" cm="1">
        <f t="array" ref="Q107">_xlfn.IFNA(IF($P107="N", $O107, (_xlfn.IFS(AND($P107="Y", $M107="1"), 15-$O107, AND($M107="2", $P107="Y"), 9-$O107, AND($M107="3", $P107="Y"), 11-$O107))), "")</f>
        <v/>
      </c>
      <c r="R107" s="536" t="str">
        <f>IF($K107="Session Start", SUM($L107:(INDEX($K107:$K1050, (MATCH("Session End", $K107:$K1050, 0))))), "")</f>
        <v/>
      </c>
      <c r="S107" s="411"/>
      <c r="T107" s="89"/>
      <c r="U107" s="172"/>
      <c r="V107" s="90"/>
      <c r="W107" s="556" t="str">
        <f>IFERROR(INDEX('Kennel Link Mapping'!$B$1:$B$4, (MATCH('Session Log'!$V107, 'Kennel Link Mapping'!$A$1:$A$4, 0))), "")</f>
        <v/>
      </c>
      <c r="X107" s="56"/>
    </row>
    <row r="108" spans="1:24" s="122" customFormat="1" ht="39.75" customHeight="1" x14ac:dyDescent="0.15">
      <c r="A108" s="117"/>
      <c r="B108" s="112"/>
      <c r="C108" s="92"/>
      <c r="D108" s="231"/>
      <c r="E108" s="169"/>
      <c r="F108" s="157"/>
      <c r="G108" s="119"/>
      <c r="H108" s="119"/>
      <c r="I108" s="119"/>
      <c r="J108" s="167"/>
      <c r="K108" s="203"/>
      <c r="L108" s="521" t="str" cm="1">
        <f t="array" ref="L108">IFERROR(_xlfn.IFS($K108="1 - Start", (_xlfn.XLOOKUP("1 - End", $K108:$K1058,$J108:$J1058)) - (_xlfn.XLOOKUP("1 - Start", $K108:$K1058, $J108:$J1058)), $K108="2 - Start", (_xlfn.XLOOKUP("2 - End", $K108:$K1058, $J108:$J1058)) - (_xlfn.XLOOKUP("2 - Start", $K108:$K1058, $J108:$J1058)), $K108="3 - Start", (_xlfn.XLOOKUP("3 - End", $K108:K1058, $J108:$J1058)) - (_xlfn.XLOOKUP("3 - Start", $K108:K1058, $J108:$J1058)), $K108="4 - Start", (_xlfn.XLOOKUP("4 - End", $K108:$K1058, $J108:$J1058)) - (_xlfn.XLOOKUP("4 - Start", $K108:$K1058, $J108:J1058))), "")</f>
        <v/>
      </c>
      <c r="M108" s="182"/>
      <c r="N108" s="567"/>
      <c r="O108" s="394"/>
      <c r="P108" s="374"/>
      <c r="Q108" s="535" t="str" cm="1">
        <f t="array" ref="Q108">_xlfn.IFNA(IF($P108="N", $O108, (_xlfn.IFS(AND($P108="Y", $M108="1"), 15-$O108, AND($M108="2", $P108="Y"), 9-$O108, AND($M108="3", $P108="Y"), 11-$O108))), "")</f>
        <v/>
      </c>
      <c r="R108" s="536" t="str">
        <f>IF($K108="Session Start", SUM($L108:(INDEX($K108:$K1051, (MATCH("Session End", $K108:$K1051, 0))))), "")</f>
        <v/>
      </c>
      <c r="S108" s="411"/>
      <c r="T108" s="120"/>
      <c r="U108" s="172"/>
      <c r="V108" s="121"/>
      <c r="W108" s="556" t="str">
        <f>IFERROR(INDEX('Kennel Link Mapping'!$B$1:$B$4, (MATCH('Session Log'!$V108, 'Kennel Link Mapping'!$A$1:$A$4, 0))), "")</f>
        <v/>
      </c>
      <c r="X108" s="56"/>
    </row>
    <row r="109" spans="1:24" s="122" customFormat="1" ht="39.75" customHeight="1" x14ac:dyDescent="0.15">
      <c r="A109" s="117"/>
      <c r="B109" s="118"/>
      <c r="C109" s="118"/>
      <c r="D109" s="161"/>
      <c r="E109" s="169"/>
      <c r="F109" s="157"/>
      <c r="G109" s="119"/>
      <c r="H109" s="119"/>
      <c r="I109" s="119"/>
      <c r="J109" s="167"/>
      <c r="K109" s="203"/>
      <c r="L109" s="521" t="str" cm="1">
        <f t="array" ref="L109">IFERROR(_xlfn.IFS($K109="1 - Start", (_xlfn.XLOOKUP("1 - End", $K109:$K1059,$J109:$J1059)) - (_xlfn.XLOOKUP("1 - Start", $K109:$K1059, $J109:$J1059)), $K109="2 - Start", (_xlfn.XLOOKUP("2 - End", $K109:$K1059, $J109:$J1059)) - (_xlfn.XLOOKUP("2 - Start", $K109:$K1059, $J109:$J1059)), $K109="3 - Start", (_xlfn.XLOOKUP("3 - End", $K109:K1059, $J109:$J1059)) - (_xlfn.XLOOKUP("3 - Start", $K109:K1059, $J109:$J1059)), $K109="4 - Start", (_xlfn.XLOOKUP("4 - End", $K109:$K1059, $J109:$J1059)) - (_xlfn.XLOOKUP("4 - Start", $K109:$K1059, $J109:J1059))), "")</f>
        <v/>
      </c>
      <c r="M109" s="182"/>
      <c r="N109" s="567"/>
      <c r="O109" s="394"/>
      <c r="P109" s="374"/>
      <c r="Q109" s="535" t="str" cm="1">
        <f t="array" ref="Q109">_xlfn.IFNA(IF($P109="N", $O109, (_xlfn.IFS(AND($P109="Y", $M109="1"), 15-$O109, AND($M109="2", $P109="Y"), 9-$O109, AND($M109="3", $P109="Y"), 11-$O109))), "")</f>
        <v/>
      </c>
      <c r="R109" s="536" t="str">
        <f>IF($K109="Session Start", SUM($L109:(INDEX($K109:$K1052, (MATCH("Session End", $K109:$K1052, 0))))), "")</f>
        <v/>
      </c>
      <c r="S109" s="411"/>
      <c r="T109" s="120"/>
      <c r="U109" s="172"/>
      <c r="V109" s="121"/>
      <c r="W109" s="556" t="str">
        <f>IFERROR(INDEX('Kennel Link Mapping'!$B$1:$B$4, (MATCH('Session Log'!$V109, 'Kennel Link Mapping'!$A$1:$A$4, 0))), "")</f>
        <v/>
      </c>
      <c r="X109" s="56"/>
    </row>
    <row r="110" spans="1:24" s="122" customFormat="1" ht="48" customHeight="1" x14ac:dyDescent="0.15">
      <c r="A110" s="123"/>
      <c r="B110" s="118"/>
      <c r="C110" s="118"/>
      <c r="D110" s="161"/>
      <c r="E110" s="169"/>
      <c r="F110" s="157"/>
      <c r="G110" s="119"/>
      <c r="H110" s="119"/>
      <c r="I110" s="119"/>
      <c r="J110" s="310"/>
      <c r="K110" s="203"/>
      <c r="L110" s="521" t="str" cm="1">
        <f t="array" ref="L110">IFERROR(_xlfn.IFS($K110="1 - Start", (_xlfn.XLOOKUP("1 - End", $K110:$K1060,$J110:$J1060)) - (_xlfn.XLOOKUP("1 - Start", $K110:$K1060, $J110:$J1060)), $K110="2 - Start", (_xlfn.XLOOKUP("2 - End", $K110:$K1060, $J110:$J1060)) - (_xlfn.XLOOKUP("2 - Start", $K110:$K1060, $J110:$J1060)), $K110="3 - Start", (_xlfn.XLOOKUP("3 - End", $K110:K1060, $J110:$J1060)) - (_xlfn.XLOOKUP("3 - Start", $K110:K1060, $J110:$J1060)), $K110="4 - Start", (_xlfn.XLOOKUP("4 - End", $K110:$K1060, $J110:$J1060)) - (_xlfn.XLOOKUP("4 - Start", $K110:$K1060, $J110:J1060))), "")</f>
        <v/>
      </c>
      <c r="M110" s="182"/>
      <c r="N110" s="567"/>
      <c r="O110" s="394"/>
      <c r="P110" s="374"/>
      <c r="Q110" s="535" t="str" cm="1">
        <f t="array" ref="Q110">_xlfn.IFNA(IF($P110="N", $O110, (_xlfn.IFS(AND($P110="Y", $M110="1"), 15-$O110, AND($M110="2", $P110="Y"), 9-$O110, AND($M110="3", $P110="Y"), 11-$O110))), "")</f>
        <v/>
      </c>
      <c r="R110" s="536" t="str">
        <f>IF($K110="Session Start", SUM($L110:(INDEX($K110:$K1053, (MATCH("Session End", $K110:$K1053, 0))))), "")</f>
        <v/>
      </c>
      <c r="S110" s="411"/>
      <c r="T110" s="120"/>
      <c r="U110" s="172"/>
      <c r="V110" s="121"/>
      <c r="W110" s="556" t="str">
        <f>IFERROR(INDEX('Kennel Link Mapping'!$B$1:$B$4, (MATCH('Session Log'!$V110, 'Kennel Link Mapping'!$A$1:$A$4, 0))), "")</f>
        <v/>
      </c>
      <c r="X110" s="56"/>
    </row>
    <row r="111" spans="1:24" s="91" customFormat="1" ht="39.75" customHeight="1" x14ac:dyDescent="0.15">
      <c r="A111" s="149"/>
      <c r="B111" s="87"/>
      <c r="C111" s="87"/>
      <c r="D111" s="161"/>
      <c r="E111" s="169"/>
      <c r="F111" s="157"/>
      <c r="G111" s="88"/>
      <c r="H111" s="88"/>
      <c r="I111" s="88"/>
      <c r="J111" s="311"/>
      <c r="K111" s="203"/>
      <c r="L111" s="521" t="str" cm="1">
        <f t="array" ref="L111">IFERROR(_xlfn.IFS($K111="1 - Start", (_xlfn.XLOOKUP("1 - End", $K111:$K1061,$J111:$J1061)) - (_xlfn.XLOOKUP("1 - Start", $K111:$K1061, $J111:$J1061)), $K111="2 - Start", (_xlfn.XLOOKUP("2 - End", $K111:$K1061, $J111:$J1061)) - (_xlfn.XLOOKUP("2 - Start", $K111:$K1061, $J111:$J1061)), $K111="3 - Start", (_xlfn.XLOOKUP("3 - End", $K111:K1061, $J111:$J1061)) - (_xlfn.XLOOKUP("3 - Start", $K111:K1061, $J111:$J1061)), $K111="4 - Start", (_xlfn.XLOOKUP("4 - End", $K111:$K1061, $J111:$J1061)) - (_xlfn.XLOOKUP("4 - Start", $K111:$K1061, $J111:J1061))), "")</f>
        <v/>
      </c>
      <c r="M111" s="182"/>
      <c r="N111" s="567"/>
      <c r="O111" s="389"/>
      <c r="P111" s="374"/>
      <c r="Q111" s="535" t="str" cm="1">
        <f t="array" ref="Q111">_xlfn.IFNA(IF($P111="N", $O111, (_xlfn.IFS(AND($P111="Y", $M111="1"), 15-$O111, AND($M111="2", $P111="Y"), 9-$O111, AND($M111="3", $P111="Y"), 11-$O111))), "")</f>
        <v/>
      </c>
      <c r="R111" s="536" t="str">
        <f>IF($K111="Session Start", SUM($L111:(INDEX($K111:$K1054, (MATCH("Session End", $K111:$K1054, 0))))), "")</f>
        <v/>
      </c>
      <c r="S111" s="411"/>
      <c r="T111" s="89"/>
      <c r="U111" s="172"/>
      <c r="V111" s="461"/>
      <c r="W111" s="556" t="str">
        <f>IFERROR(INDEX('Kennel Link Mapping'!$B$1:$B$4, (MATCH('Session Log'!$V111, 'Kennel Link Mapping'!$A$1:$A$4, 0))), "")</f>
        <v/>
      </c>
      <c r="X111" s="56"/>
    </row>
    <row r="112" spans="1:24" s="122" customFormat="1" ht="39.75" customHeight="1" x14ac:dyDescent="0.15">
      <c r="A112" s="124"/>
      <c r="B112" s="112"/>
      <c r="C112" s="92"/>
      <c r="D112" s="231"/>
      <c r="E112" s="169"/>
      <c r="F112" s="157"/>
      <c r="G112" s="119"/>
      <c r="H112" s="119"/>
      <c r="I112" s="119"/>
      <c r="J112" s="167"/>
      <c r="K112" s="203"/>
      <c r="L112" s="521" t="str" cm="1">
        <f t="array" ref="L112">IFERROR(_xlfn.IFS($K112="1 - Start", (_xlfn.XLOOKUP("1 - End", $K112:$K1062,$J112:$J1062)) - (_xlfn.XLOOKUP("1 - Start", $K112:$K1062, $J112:$J1062)), $K112="2 - Start", (_xlfn.XLOOKUP("2 - End", $K112:$K1062, $J112:$J1062)) - (_xlfn.XLOOKUP("2 - Start", $K112:$K1062, $J112:$J1062)), $K112="3 - Start", (_xlfn.XLOOKUP("3 - End", $K112:K1062, $J112:$J1062)) - (_xlfn.XLOOKUP("3 - Start", $K112:K1062, $J112:$J1062)), $K112="4 - Start", (_xlfn.XLOOKUP("4 - End", $K112:$K1062, $J112:$J1062)) - (_xlfn.XLOOKUP("4 - Start", $K112:$K1062, $J112:J1062))), "")</f>
        <v/>
      </c>
      <c r="M112" s="182"/>
      <c r="N112" s="567"/>
      <c r="O112" s="394"/>
      <c r="P112" s="374"/>
      <c r="Q112" s="535" t="str" cm="1">
        <f t="array" ref="Q112">_xlfn.IFNA(IF($P112="N", $O112, (_xlfn.IFS(AND($P112="Y", $M112="1"), 15-$O112, AND($M112="2", $P112="Y"), 9-$O112, AND($M112="3", $P112="Y"), 11-$O112))), "")</f>
        <v/>
      </c>
      <c r="R112" s="536" t="str">
        <f>IF($K112="Session Start", SUM($L112:(INDEX($K112:$K1055, (MATCH("Session End", $K112:$K1055, 0))))), "")</f>
        <v/>
      </c>
      <c r="S112" s="411"/>
      <c r="T112" s="120"/>
      <c r="U112" s="172"/>
      <c r="V112" s="121"/>
      <c r="W112" s="556" t="str">
        <f>IFERROR(INDEX('Kennel Link Mapping'!$B$1:$B$4, (MATCH('Session Log'!$V112, 'Kennel Link Mapping'!$A$1:$A$4, 0))), "")</f>
        <v/>
      </c>
      <c r="X112" s="56"/>
    </row>
    <row r="113" spans="1:24" s="122" customFormat="1" ht="47.25" customHeight="1" x14ac:dyDescent="0.15">
      <c r="A113" s="124"/>
      <c r="B113" s="118"/>
      <c r="C113" s="118"/>
      <c r="D113" s="161"/>
      <c r="E113" s="169"/>
      <c r="F113" s="157"/>
      <c r="G113" s="119"/>
      <c r="H113" s="119"/>
      <c r="I113" s="119"/>
      <c r="J113" s="310"/>
      <c r="K113" s="203"/>
      <c r="L113" s="521" t="str" cm="1">
        <f t="array" ref="L113">IFERROR(_xlfn.IFS($K113="1 - Start", (_xlfn.XLOOKUP("1 - End", $K113:$K1063,$J113:$J1063)) - (_xlfn.XLOOKUP("1 - Start", $K113:$K1063, $J113:$J1063)), $K113="2 - Start", (_xlfn.XLOOKUP("2 - End", $K113:$K1063, $J113:$J1063)) - (_xlfn.XLOOKUP("2 - Start", $K113:$K1063, $J113:$J1063)), $K113="3 - Start", (_xlfn.XLOOKUP("3 - End", $K113:K1063, $J113:$J1063)) - (_xlfn.XLOOKUP("3 - Start", $K113:K1063, $J113:$J1063)), $K113="4 - Start", (_xlfn.XLOOKUP("4 - End", $K113:$K1063, $J113:$J1063)) - (_xlfn.XLOOKUP("4 - Start", $K113:$K1063, $J113:J1063))), "")</f>
        <v/>
      </c>
      <c r="M113" s="182"/>
      <c r="N113" s="567"/>
      <c r="O113" s="394"/>
      <c r="P113" s="374"/>
      <c r="Q113" s="535" t="str" cm="1">
        <f t="array" ref="Q113">_xlfn.IFNA(IF($P113="N", $O113, (_xlfn.IFS(AND($P113="Y", $M113="1"), 15-$O113, AND($M113="2", $P113="Y"), 9-$O113, AND($M113="3", $P113="Y"), 11-$O113))), "")</f>
        <v/>
      </c>
      <c r="R113" s="536" t="str">
        <f>IF($K113="Session Start", SUM($L113:(INDEX($K113:$K1056, (MATCH("Session End", $K113:$K1056, 0))))), "")</f>
        <v/>
      </c>
      <c r="S113" s="411"/>
      <c r="T113" s="120"/>
      <c r="U113" s="172"/>
      <c r="V113" s="121"/>
      <c r="W113" s="556" t="str">
        <f>IFERROR(INDEX('Kennel Link Mapping'!$B$1:$B$4, (MATCH('Session Log'!$V113, 'Kennel Link Mapping'!$A$1:$A$4, 0))), "")</f>
        <v/>
      </c>
      <c r="X113" s="56"/>
    </row>
    <row r="114" spans="1:24" s="97" customFormat="1" ht="39.75" customHeight="1" x14ac:dyDescent="0.15">
      <c r="A114" s="312"/>
      <c r="B114" s="100"/>
      <c r="C114" s="100"/>
      <c r="D114" s="307"/>
      <c r="E114" s="179"/>
      <c r="F114" s="188"/>
      <c r="G114" s="236"/>
      <c r="H114" s="236"/>
      <c r="I114" s="236"/>
      <c r="J114" s="245"/>
      <c r="K114" s="299"/>
      <c r="L114" s="526" t="str" cm="1">
        <f t="array" ref="L114">IFERROR(_xlfn.IFS($K114="1 - Start", (_xlfn.XLOOKUP("1 - End", $K114:$K1064,$J114:$J1064)) - (_xlfn.XLOOKUP("1 - Start", $K114:$K1064, $J114:$J1064)), $K114="2 - Start", (_xlfn.XLOOKUP("2 - End", $K114:$K1064, $J114:$J1064)) - (_xlfn.XLOOKUP("2 - Start", $K114:$K1064, $J114:$J1064)), $K114="3 - Start", (_xlfn.XLOOKUP("3 - End", $K114:K1064, $J114:$J1064)) - (_xlfn.XLOOKUP("3 - Start", $K114:K1064, $J114:$J1064)), $K114="4 - Start", (_xlfn.XLOOKUP("4 - End", $K114:$K1064, $J114:$J1064)) - (_xlfn.XLOOKUP("4 - Start", $K114:$K1064, $J114:J1064))), "")</f>
        <v/>
      </c>
      <c r="M114" s="182"/>
      <c r="N114" s="566"/>
      <c r="O114" s="392"/>
      <c r="P114" s="375"/>
      <c r="Q114" s="545" t="str" cm="1">
        <f t="array" ref="Q114">_xlfn.IFNA(IF($P114="N", $O114, (_xlfn.IFS(AND($P114="Y", $M114="1"), 15-$O114, AND($M114="2", $P114="Y"), 9-$O114, AND($M114="3", $P114="Y"), 11-$O114))), "")</f>
        <v/>
      </c>
      <c r="R114" s="546" t="str">
        <f>IF($K114="Session Start", SUM($L114:(INDEX($K114:$K1057, (MATCH("Session End", $K114:$K1057, 0))))), "")</f>
        <v/>
      </c>
      <c r="S114" s="413"/>
      <c r="T114" s="95"/>
      <c r="U114" s="184"/>
      <c r="V114" s="96"/>
      <c r="W114" s="556" t="str">
        <f>IFERROR(INDEX('Kennel Link Mapping'!$B$1:$B$4, (MATCH('Session Log'!$V114, 'Kennel Link Mapping'!$A$1:$A$4, 0))), "")</f>
        <v/>
      </c>
      <c r="X114" s="186"/>
    </row>
    <row r="115" spans="1:24" s="91" customFormat="1" ht="39.75" customHeight="1" x14ac:dyDescent="0.15">
      <c r="A115" s="192"/>
      <c r="B115" s="100"/>
      <c r="C115" s="92"/>
      <c r="D115" s="231"/>
      <c r="E115" s="178"/>
      <c r="F115" s="157"/>
      <c r="G115" s="88"/>
      <c r="H115" s="75"/>
      <c r="I115" s="108"/>
      <c r="J115" s="311"/>
      <c r="K115" s="300"/>
      <c r="L115" s="523" t="str" cm="1">
        <f t="array" ref="L115">IFERROR(_xlfn.IFS($K115="1 - Start", (_xlfn.XLOOKUP("1 - End", $K115:$K1065,$J115:$J1065)) - (_xlfn.XLOOKUP("1 - Start", $K115:$K1065, $J115:$J1065)), $K115="2 - Start", (_xlfn.XLOOKUP("2 - End", $K115:$K1065, $J115:$J1065)) - (_xlfn.XLOOKUP("2 - Start", $K115:$K1065, $J115:$J1065)), $K115="3 - Start", (_xlfn.XLOOKUP("3 - End", $K115:K1065, $J115:$J1065)) - (_xlfn.XLOOKUP("3 - Start", $K115:K1065, $J115:$J1065)), $K115="4 - Start", (_xlfn.XLOOKUP("4 - End", $K115:$K1065, $J115:$J1065)) - (_xlfn.XLOOKUP("4 - Start", $K115:$K1065, $J115:J1065))), "")</f>
        <v/>
      </c>
      <c r="M115" s="210"/>
      <c r="N115" s="567"/>
      <c r="O115" s="389"/>
      <c r="P115" s="376"/>
      <c r="Q115" s="539" t="str" cm="1">
        <f t="array" ref="Q115">_xlfn.IFNA(IF($P115="N", $O115, (_xlfn.IFS(AND($P115="Y", $M115="1"), 15-$O115, AND($M115="2", $P115="Y"), 9-$O115, AND($M115="3", $P115="Y"), 11-$O115))), "")</f>
        <v/>
      </c>
      <c r="R115" s="540" t="str">
        <f>IF($K115="Session Start", SUM($L115:(INDEX($K115:$K1058, (MATCH("Session End", $K115:$K1058, 0))))), "")</f>
        <v/>
      </c>
      <c r="S115" s="332"/>
      <c r="T115" s="89"/>
      <c r="U115" s="171"/>
      <c r="V115" s="90"/>
      <c r="W115" s="556" t="str">
        <f>IFERROR(INDEX('Kennel Link Mapping'!$B$1:$B$4, (MATCH('Session Log'!$V115, 'Kennel Link Mapping'!$A$1:$A$4, 0))), "")</f>
        <v/>
      </c>
      <c r="X115" s="77"/>
    </row>
    <row r="116" spans="1:24" s="46" customFormat="1" ht="49.5" customHeight="1" x14ac:dyDescent="0.15">
      <c r="A116" s="105"/>
      <c r="B116" s="112"/>
      <c r="C116" s="92"/>
      <c r="D116" s="231"/>
      <c r="E116" s="169"/>
      <c r="F116" s="157"/>
      <c r="G116" s="88"/>
      <c r="H116" s="108"/>
      <c r="I116" s="108"/>
      <c r="J116" s="223"/>
      <c r="K116" s="203"/>
      <c r="L116" s="521" t="str" cm="1">
        <f t="array" ref="L116">IFERROR(_xlfn.IFS($K116="1 - Start", (_xlfn.XLOOKUP("1 - End", $K116:$K1066,$J116:$J1066)) - (_xlfn.XLOOKUP("1 - Start", $K116:$K1066, $J116:$J1066)), $K116="2 - Start", (_xlfn.XLOOKUP("2 - End", $K116:$K1066, $J116:$J1066)) - (_xlfn.XLOOKUP("2 - Start", $K116:$K1066, $J116:$J1066)), $K116="3 - Start", (_xlfn.XLOOKUP("3 - End", $K116:K1066, $J116:$J1066)) - (_xlfn.XLOOKUP("3 - Start", $K116:K1066, $J116:$J1066)), $K116="4 - Start", (_xlfn.XLOOKUP("4 - End", $K116:$K1066, $J116:$J1066)) - (_xlfn.XLOOKUP("4 - Start", $K116:$K1066, $J116:J1066))), "")</f>
        <v/>
      </c>
      <c r="M116" s="182"/>
      <c r="N116" s="567"/>
      <c r="O116" s="389"/>
      <c r="P116" s="374"/>
      <c r="Q116" s="535" t="str" cm="1">
        <f t="array" ref="Q116">_xlfn.IFNA(IF($P116="N", $O116, (_xlfn.IFS(AND($P116="Y", $M116="1"), 15-$O116, AND($M116="2", $P116="Y"), 9-$O116, AND($M116="3", $P116="Y"), 11-$O116))), "")</f>
        <v/>
      </c>
      <c r="R116" s="536" t="str">
        <f>IF($K116="Session Start", SUM($L116:(INDEX($K116:$K1059, (MATCH("Session End", $K116:$K1059, 0))))), "")</f>
        <v/>
      </c>
      <c r="S116" s="411"/>
      <c r="T116" s="89"/>
      <c r="U116" s="172"/>
      <c r="V116" s="76"/>
      <c r="W116" s="558" t="str">
        <f>IFERROR(INDEX('Kennel Link Mapping'!$B$1:$B$4, (MATCH('Session Log'!$V116, 'Kennel Link Mapping'!$A$1:$A$4, 0))), "")</f>
        <v/>
      </c>
      <c r="X116" s="56"/>
    </row>
    <row r="117" spans="1:24" ht="39.75" customHeight="1" x14ac:dyDescent="0.15">
      <c r="A117" s="61"/>
      <c r="B117" s="112"/>
      <c r="C117" s="51"/>
      <c r="D117" s="158"/>
      <c r="E117" s="169"/>
      <c r="F117" s="157"/>
      <c r="G117" s="88"/>
      <c r="H117" s="108"/>
      <c r="I117" s="108"/>
      <c r="J117" s="167"/>
      <c r="K117" s="203"/>
      <c r="L117" s="521" t="str" cm="1">
        <f t="array" ref="L117">IFERROR(_xlfn.IFS($K117="1 - Start", (_xlfn.XLOOKUP("1 - End", $K117:$K1067,$J117:$J1067)) - (_xlfn.XLOOKUP("1 - Start", $K117:$K1067, $J117:$J1067)), $K117="2 - Start", (_xlfn.XLOOKUP("2 - End", $K117:$K1067, $J117:$J1067)) - (_xlfn.XLOOKUP("2 - Start", $K117:$K1067, $J117:$J1067)), $K117="3 - Start", (_xlfn.XLOOKUP("3 - End", $K117:K1067, $J117:$J1067)) - (_xlfn.XLOOKUP("3 - Start", $K117:K1067, $J117:$J1067)), $K117="4 - Start", (_xlfn.XLOOKUP("4 - End", $K117:$K1067, $J117:$J1067)) - (_xlfn.XLOOKUP("4 - Start", $K117:$K1067, $J117:J1067))), "")</f>
        <v/>
      </c>
      <c r="M117" s="182"/>
      <c r="N117" s="567"/>
      <c r="O117" s="388"/>
      <c r="P117" s="374"/>
      <c r="Q117" s="535" t="str" cm="1">
        <f t="array" ref="Q117">_xlfn.IFNA(IF($P117="N", $O117, (_xlfn.IFS(AND($P117="Y", $M117="1"), 15-$O117, AND($M117="2", $P117="Y"), 9-$O117, AND($M117="3", $P117="Y"), 11-$O117))), "")</f>
        <v/>
      </c>
      <c r="R117" s="536" t="str">
        <f>IF($K117="Session Start", SUM($L117:(INDEX($K117:$K1060, (MATCH("Session End", $K117:$K1060, 0))))), "")</f>
        <v/>
      </c>
      <c r="S117" s="411"/>
      <c r="T117" s="120"/>
      <c r="W117" s="556" t="str">
        <f>IFERROR(INDEX('Kennel Link Mapping'!$B$1:$B$4, (MATCH('Session Log'!$V117, 'Kennel Link Mapping'!$A$1:$A$4, 0))), "")</f>
        <v/>
      </c>
      <c r="X117" s="56"/>
    </row>
    <row r="118" spans="1:24" ht="56.25" customHeight="1" x14ac:dyDescent="0.15">
      <c r="A118" s="61"/>
      <c r="B118" s="118"/>
      <c r="C118" s="51"/>
      <c r="D118" s="158"/>
      <c r="E118" s="169"/>
      <c r="F118" s="157"/>
      <c r="G118" s="88"/>
      <c r="H118" s="108"/>
      <c r="I118" s="108"/>
      <c r="J118" s="167"/>
      <c r="K118" s="203"/>
      <c r="L118" s="521" t="str" cm="1">
        <f t="array" ref="L118">IFERROR(_xlfn.IFS($K118="1 - Start", (_xlfn.XLOOKUP("1 - End", $K118:$K1068,$J118:$J1068)) - (_xlfn.XLOOKUP("1 - Start", $K118:$K1068, $J118:$J1068)), $K118="2 - Start", (_xlfn.XLOOKUP("2 - End", $K118:$K1068, $J118:$J1068)) - (_xlfn.XLOOKUP("2 - Start", $K118:$K1068, $J118:$J1068)), $K118="3 - Start", (_xlfn.XLOOKUP("3 - End", $K118:K1068, $J118:$J1068)) - (_xlfn.XLOOKUP("3 - Start", $K118:K1068, $J118:$J1068)), $K118="4 - Start", (_xlfn.XLOOKUP("4 - End", $K118:$K1068, $J118:$J1068)) - (_xlfn.XLOOKUP("4 - Start", $K118:$K1068, $J118:J1068))), "")</f>
        <v/>
      </c>
      <c r="M118" s="182"/>
      <c r="N118" s="567"/>
      <c r="O118" s="388"/>
      <c r="P118" s="374"/>
      <c r="Q118" s="535" t="str" cm="1">
        <f t="array" ref="Q118">_xlfn.IFNA(IF($P118="N", $O118, (_xlfn.IFS(AND($P118="Y", $M118="1"), 15-$O118, AND($M118="2", $P118="Y"), 9-$O118, AND($M118="3", $P118="Y"), 11-$O118))), "")</f>
        <v/>
      </c>
      <c r="R118" s="536" t="str">
        <f>IF($K118="Session Start", SUM($L118:(INDEX($K118:$K1061, (MATCH("Session End", $K118:$K1061, 0))))), "")</f>
        <v/>
      </c>
      <c r="S118" s="411"/>
      <c r="T118" s="83"/>
      <c r="W118" s="556" t="str">
        <f>IFERROR(INDEX('Kennel Link Mapping'!$B$1:$B$4, (MATCH('Session Log'!$V118, 'Kennel Link Mapping'!$A$1:$A$4, 0))), "")</f>
        <v/>
      </c>
      <c r="X118" s="56"/>
    </row>
    <row r="119" spans="1:24" ht="39.75" customHeight="1" x14ac:dyDescent="0.15">
      <c r="A119" s="61"/>
      <c r="B119" s="118"/>
      <c r="C119" s="51"/>
      <c r="D119" s="158"/>
      <c r="E119" s="169"/>
      <c r="F119" s="157"/>
      <c r="G119" s="88"/>
      <c r="H119" s="108"/>
      <c r="I119" s="108"/>
      <c r="J119" s="223"/>
      <c r="K119" s="203"/>
      <c r="L119" s="521" t="str" cm="1">
        <f t="array" ref="L119">IFERROR(_xlfn.IFS($K119="1 - Start", (_xlfn.XLOOKUP("1 - End", $K119:$K1069,$J119:$J1069)) - (_xlfn.XLOOKUP("1 - Start", $K119:$K1069, $J119:$J1069)), $K119="2 - Start", (_xlfn.XLOOKUP("2 - End", $K119:$K1069, $J119:$J1069)) - (_xlfn.XLOOKUP("2 - Start", $K119:$K1069, $J119:$J1069)), $K119="3 - Start", (_xlfn.XLOOKUP("3 - End", $K119:K1069, $J119:$J1069)) - (_xlfn.XLOOKUP("3 - Start", $K119:K1069, $J119:$J1069)), $K119="4 - Start", (_xlfn.XLOOKUP("4 - End", $K119:$K1069, $J119:$J1069)) - (_xlfn.XLOOKUP("4 - Start", $K119:$K1069, $J119:J1069))), "")</f>
        <v/>
      </c>
      <c r="M119" s="182"/>
      <c r="N119" s="567"/>
      <c r="O119" s="388"/>
      <c r="P119" s="374"/>
      <c r="Q119" s="535" t="str" cm="1">
        <f t="array" ref="Q119">_xlfn.IFNA(IF($P119="N", $O119, (_xlfn.IFS(AND($P119="Y", $M119="1"), 15-$O119, AND($M119="2", $P119="Y"), 9-$O119, AND($M119="3", $P119="Y"), 11-$O119))), "")</f>
        <v/>
      </c>
      <c r="R119" s="536" t="str">
        <f>IF($K119="Session Start", SUM($L119:(INDEX($K119:$K1062, (MATCH("Session End", $K119:$K1062, 0))))), "")</f>
        <v/>
      </c>
      <c r="S119" s="411"/>
      <c r="T119" s="315"/>
      <c r="W119" s="556" t="str">
        <f>IFERROR(INDEX('Kennel Link Mapping'!$B$1:$B$4, (MATCH('Session Log'!$V119, 'Kennel Link Mapping'!$A$1:$A$4, 0))), "")</f>
        <v/>
      </c>
      <c r="X119" s="56"/>
    </row>
    <row r="120" spans="1:24" s="144" customFormat="1" ht="39.75" customHeight="1" x14ac:dyDescent="0.15">
      <c r="A120" s="151"/>
      <c r="B120" s="87"/>
      <c r="C120" s="141"/>
      <c r="D120" s="195"/>
      <c r="E120" s="169"/>
      <c r="F120" s="157"/>
      <c r="G120" s="88"/>
      <c r="H120" s="88"/>
      <c r="I120" s="88"/>
      <c r="J120" s="311"/>
      <c r="K120" s="203"/>
      <c r="L120" s="521" t="str" cm="1">
        <f t="array" ref="L120">IFERROR(_xlfn.IFS($K120="1 - Start", (_xlfn.XLOOKUP("1 - End", $K120:$K1070,$J120:$J1070)) - (_xlfn.XLOOKUP("1 - Start", $K120:$K1070, $J120:$J1070)), $K120="2 - Start", (_xlfn.XLOOKUP("2 - End", $K120:$K1070, $J120:$J1070)) - (_xlfn.XLOOKUP("2 - Start", $K120:$K1070, $J120:$J1070)), $K120="3 - Start", (_xlfn.XLOOKUP("3 - End", $K120:K1070, $J120:$J1070)) - (_xlfn.XLOOKUP("3 - Start", $K120:K1070, $J120:$J1070)), $K120="4 - Start", (_xlfn.XLOOKUP("4 - End", $K120:$K1070, $J120:$J1070)) - (_xlfn.XLOOKUP("4 - Start", $K120:$K1070, $J120:J1070))), "")</f>
        <v/>
      </c>
      <c r="M120" s="182"/>
      <c r="N120" s="567"/>
      <c r="O120" s="388"/>
      <c r="P120" s="374"/>
      <c r="Q120" s="535" t="str" cm="1">
        <f t="array" ref="Q120">_xlfn.IFNA(IF($P120="N", $O120, (_xlfn.IFS(AND($P120="Y", $M120="1"), 15-$O120, AND($M120="2", $P120="Y"), 9-$O120, AND($M120="3", $P120="Y"), 11-$O120))), "")</f>
        <v/>
      </c>
      <c r="R120" s="536" t="str">
        <f>IF($K120="Session Start", SUM($L120:(INDEX($K120:$K1063, (MATCH("Session End", $K120:$K1063, 0))))), "")</f>
        <v/>
      </c>
      <c r="S120" s="411"/>
      <c r="T120" s="83"/>
      <c r="U120" s="172"/>
      <c r="V120" s="143"/>
      <c r="W120" s="558" t="str">
        <f>IFERROR(INDEX('Kennel Link Mapping'!$B$1:$B$4, (MATCH('Session Log'!$V120, 'Kennel Link Mapping'!$A$1:$A$4, 0))), "")</f>
        <v/>
      </c>
      <c r="X120" s="56"/>
    </row>
    <row r="121" spans="1:24" s="46" customFormat="1" ht="39.75" customHeight="1" x14ac:dyDescent="0.15">
      <c r="A121" s="79"/>
      <c r="B121" s="118"/>
      <c r="C121" s="92"/>
      <c r="D121" s="231"/>
      <c r="E121" s="169"/>
      <c r="F121" s="157"/>
      <c r="G121" s="88"/>
      <c r="H121" s="108"/>
      <c r="I121" s="108"/>
      <c r="J121" s="223"/>
      <c r="K121" s="203"/>
      <c r="L121" s="521" t="str" cm="1">
        <f t="array" ref="L121">IFERROR(_xlfn.IFS($K121="1 - Start", (_xlfn.XLOOKUP("1 - End", $K121:$K1071,$J121:$J1071)) - (_xlfn.XLOOKUP("1 - Start", $K121:$K1071, $J121:$J1071)), $K121="2 - Start", (_xlfn.XLOOKUP("2 - End", $K121:$K1071, $J121:$J1071)) - (_xlfn.XLOOKUP("2 - Start", $K121:$K1071, $J121:$J1071)), $K121="3 - Start", (_xlfn.XLOOKUP("3 - End", $K121:K1071, $J121:$J1071)) - (_xlfn.XLOOKUP("3 - Start", $K121:K1071, $J121:$J1071)), $K121="4 - Start", (_xlfn.XLOOKUP("4 - End", $K121:$K1071, $J121:$J1071)) - (_xlfn.XLOOKUP("4 - Start", $K121:$K1071, $J121:J1071))), "")</f>
        <v/>
      </c>
      <c r="M121" s="182"/>
      <c r="N121" s="567"/>
      <c r="O121" s="389"/>
      <c r="P121" s="374"/>
      <c r="Q121" s="535" t="str" cm="1">
        <f t="array" ref="Q121">_xlfn.IFNA(IF($P121="N", $O121, (_xlfn.IFS(AND($P121="Y", $M121="1"), 15-$O121, AND($M121="2", $P121="Y"), 9-$O121, AND($M121="3", $P121="Y"), 11-$O121))), "")</f>
        <v/>
      </c>
      <c r="R121" s="536" t="str">
        <f>IF($K121="Session Start", SUM($L121:(INDEX($K121:$K1064, (MATCH("Session End", $K121:$K1064, 0))))), "")</f>
        <v/>
      </c>
      <c r="S121" s="411"/>
      <c r="T121" s="368"/>
      <c r="U121" s="172"/>
      <c r="V121" s="76"/>
      <c r="W121" s="556" t="str">
        <f>IFERROR(INDEX('Kennel Link Mapping'!$B$1:$B$4, (MATCH('Session Log'!$V121, 'Kennel Link Mapping'!$A$1:$A$4, 0))), "")</f>
        <v/>
      </c>
      <c r="X121" s="56"/>
    </row>
    <row r="122" spans="1:24" ht="39.75" customHeight="1" x14ac:dyDescent="0.15">
      <c r="A122" s="61"/>
      <c r="B122" s="118"/>
      <c r="C122" s="51"/>
      <c r="D122" s="158"/>
      <c r="E122" s="169"/>
      <c r="F122" s="157"/>
      <c r="G122" s="88"/>
      <c r="H122" s="108"/>
      <c r="I122" s="108"/>
      <c r="J122" s="168"/>
      <c r="K122" s="203"/>
      <c r="L122" s="521" t="str" cm="1">
        <f t="array" ref="L122">IFERROR(_xlfn.IFS($K122="1 - Start", (_xlfn.XLOOKUP("1 - End", $K122:$K1072,$J122:$J1072)) - (_xlfn.XLOOKUP("1 - Start", $K122:$K1072, $J122:$J1072)), $K122="2 - Start", (_xlfn.XLOOKUP("2 - End", $K122:$K1072, $J122:$J1072)) - (_xlfn.XLOOKUP("2 - Start", $K122:$K1072, $J122:$J1072)), $K122="3 - Start", (_xlfn.XLOOKUP("3 - End", $K122:K1072, $J122:$J1072)) - (_xlfn.XLOOKUP("3 - Start", $K122:K1072, $J122:$J1072)), $K122="4 - Start", (_xlfn.XLOOKUP("4 - End", $K122:$K1072, $J122:$J1072)) - (_xlfn.XLOOKUP("4 - Start", $K122:$K1072, $J122:J1072))), "")</f>
        <v/>
      </c>
      <c r="M122" s="182"/>
      <c r="N122" s="567"/>
      <c r="O122" s="388"/>
      <c r="P122" s="374"/>
      <c r="Q122" s="535" t="str" cm="1">
        <f t="array" ref="Q122">_xlfn.IFNA(IF($P122="N", $O122, (_xlfn.IFS(AND($P122="Y", $M122="1"), 15-$O122, AND($M122="2", $P122="Y"), 9-$O122, AND($M122="3", $P122="Y"), 11-$O122))), "")</f>
        <v/>
      </c>
      <c r="R122" s="536" t="str">
        <f>IF($K122="Session Start", SUM($L122:(INDEX($K122:$K1065, (MATCH("Session End", $K122:$K1065, 0))))), "")</f>
        <v/>
      </c>
      <c r="S122" s="411"/>
      <c r="T122" s="83"/>
      <c r="W122" s="556" t="str">
        <f>IFERROR(INDEX('Kennel Link Mapping'!$B$1:$B$4, (MATCH('Session Log'!$V122, 'Kennel Link Mapping'!$A$1:$A$4, 0))), "")</f>
        <v/>
      </c>
      <c r="X122" s="56"/>
    </row>
    <row r="123" spans="1:24" ht="39.75" customHeight="1" x14ac:dyDescent="0.15">
      <c r="A123" s="61"/>
      <c r="B123" s="118"/>
      <c r="C123" s="51"/>
      <c r="D123" s="158"/>
      <c r="E123" s="169"/>
      <c r="F123" s="157"/>
      <c r="G123" s="88"/>
      <c r="H123" s="108"/>
      <c r="I123" s="108"/>
      <c r="J123" s="168"/>
      <c r="K123" s="203"/>
      <c r="L123" s="521" t="str" cm="1">
        <f t="array" ref="L123">IFERROR(_xlfn.IFS($K123="1 - Start", (_xlfn.XLOOKUP("1 - End", $K123:$K1073,$J123:$J1073)) - (_xlfn.XLOOKUP("1 - Start", $K123:$K1073, $J123:$J1073)), $K123="2 - Start", (_xlfn.XLOOKUP("2 - End", $K123:$K1073, $J123:$J1073)) - (_xlfn.XLOOKUP("2 - Start", $K123:$K1073, $J123:$J1073)), $K123="3 - Start", (_xlfn.XLOOKUP("3 - End", $K123:K1073, $J123:$J1073)) - (_xlfn.XLOOKUP("3 - Start", $K123:K1073, $J123:$J1073)), $K123="4 - Start", (_xlfn.XLOOKUP("4 - End", $K123:$K1073, $J123:$J1073)) - (_xlfn.XLOOKUP("4 - Start", $K123:$K1073, $J123:J1073))), "")</f>
        <v/>
      </c>
      <c r="M123" s="182"/>
      <c r="N123" s="567"/>
      <c r="O123" s="388"/>
      <c r="P123" s="374"/>
      <c r="Q123" s="535" t="str" cm="1">
        <f t="array" ref="Q123">_xlfn.IFNA(IF($P123="N", $O123, (_xlfn.IFS(AND($P123="Y", $M123="1"), 15-$O123, AND($M123="2", $P123="Y"), 9-$O123, AND($M123="3", $P123="Y"), 11-$O123))), "")</f>
        <v/>
      </c>
      <c r="R123" s="536" t="str">
        <f>IF($K123="Session Start", SUM($L123:(INDEX($K123:$K1066, (MATCH("Session End", $K123:$K1066, 0))))), "")</f>
        <v/>
      </c>
      <c r="S123" s="411"/>
      <c r="T123" s="83"/>
      <c r="W123" s="556" t="str">
        <f>IFERROR(INDEX('Kennel Link Mapping'!$B$1:$B$4, (MATCH('Session Log'!$V123, 'Kennel Link Mapping'!$A$1:$A$4, 0))), "")</f>
        <v/>
      </c>
      <c r="X123" s="56"/>
    </row>
    <row r="124" spans="1:24" s="144" customFormat="1" ht="39.75" customHeight="1" x14ac:dyDescent="0.15">
      <c r="A124" s="150"/>
      <c r="B124" s="87"/>
      <c r="C124" s="141"/>
      <c r="D124" s="195"/>
      <c r="E124" s="169"/>
      <c r="F124" s="157"/>
      <c r="G124" s="88"/>
      <c r="H124" s="88"/>
      <c r="I124" s="88"/>
      <c r="J124" s="166"/>
      <c r="K124" s="203"/>
      <c r="L124" s="521" t="str" cm="1">
        <f t="array" ref="L124">IFERROR(_xlfn.IFS($K124="1 - Start", (_xlfn.XLOOKUP("1 - End", $K124:$K1074,$J124:$J1074)) - (_xlfn.XLOOKUP("1 - Start", $K124:$K1074, $J124:$J1074)), $K124="2 - Start", (_xlfn.XLOOKUP("2 - End", $K124:$K1074, $J124:$J1074)) - (_xlfn.XLOOKUP("2 - Start", $K124:$K1074, $J124:$J1074)), $K124="3 - Start", (_xlfn.XLOOKUP("3 - End", $K124:K1074, $J124:$J1074)) - (_xlfn.XLOOKUP("3 - Start", $K124:K1074, $J124:$J1074)), $K124="4 - Start", (_xlfn.XLOOKUP("4 - End", $K124:$K1074, $J124:$J1074)) - (_xlfn.XLOOKUP("4 - Start", $K124:$K1074, $J124:J1074))), "")</f>
        <v/>
      </c>
      <c r="M124" s="182"/>
      <c r="N124" s="567"/>
      <c r="O124" s="388"/>
      <c r="P124" s="374"/>
      <c r="Q124" s="535" t="str" cm="1">
        <f t="array" ref="Q124">_xlfn.IFNA(IF($P124="N", $O124, (_xlfn.IFS(AND($P124="Y", $M124="1"), 15-$O124, AND($M124="2", $P124="Y"), 9-$O124, AND($M124="3", $P124="Y"), 11-$O124))), "")</f>
        <v/>
      </c>
      <c r="R124" s="536" t="str">
        <f>IF($K124="Session Start", SUM($L124:(INDEX($K124:$K1067, (MATCH("Session End", $K124:$K1067, 0))))), "")</f>
        <v/>
      </c>
      <c r="S124" s="411"/>
      <c r="T124" s="83"/>
      <c r="U124" s="172"/>
      <c r="V124" s="143"/>
      <c r="W124" s="556" t="str">
        <f>IFERROR(INDEX('Kennel Link Mapping'!$B$1:$B$4, (MATCH('Session Log'!$V124, 'Kennel Link Mapping'!$A$1:$A$4, 0))), "")</f>
        <v/>
      </c>
      <c r="X124" s="56"/>
    </row>
    <row r="125" spans="1:24" s="46" customFormat="1" ht="38.25" customHeight="1" x14ac:dyDescent="0.15">
      <c r="A125" s="133"/>
      <c r="B125" s="118"/>
      <c r="C125" s="92"/>
      <c r="D125" s="231"/>
      <c r="E125" s="169"/>
      <c r="F125" s="157"/>
      <c r="G125" s="88"/>
      <c r="H125" s="108"/>
      <c r="I125" s="108"/>
      <c r="J125" s="168"/>
      <c r="K125" s="203"/>
      <c r="L125" s="521" t="str" cm="1">
        <f t="array" ref="L125">IFERROR(_xlfn.IFS($K125="1 - Start", (_xlfn.XLOOKUP("1 - End", $K125:$K1075,$J125:$J1075)) - (_xlfn.XLOOKUP("1 - Start", $K125:$K1075, $J125:$J1075)), $K125="2 - Start", (_xlfn.XLOOKUP("2 - End", $K125:$K1075, $J125:$J1075)) - (_xlfn.XLOOKUP("2 - Start", $K125:$K1075, $J125:$J1075)), $K125="3 - Start", (_xlfn.XLOOKUP("3 - End", $K125:K1075, $J125:$J1075)) - (_xlfn.XLOOKUP("3 - Start", $K125:K1075, $J125:$J1075)), $K125="4 - Start", (_xlfn.XLOOKUP("4 - End", $K125:$K1075, $J125:$J1075)) - (_xlfn.XLOOKUP("4 - Start", $K125:$K1075, $J125:J1075))), "")</f>
        <v/>
      </c>
      <c r="M125" s="182"/>
      <c r="N125" s="567"/>
      <c r="O125" s="395"/>
      <c r="P125" s="374"/>
      <c r="Q125" s="535" t="str" cm="1">
        <f t="array" ref="Q125">_xlfn.IFNA(IF($P125="N", $O125, (_xlfn.IFS(AND($P125="Y", $M125="1"), 15-$O125, AND($M125="2", $P125="Y"), 9-$O125, AND($M125="3", $P125="Y"), 11-$O125))), "")</f>
        <v/>
      </c>
      <c r="R125" s="536" t="str">
        <f>IF($K125="Session Start", SUM($L125:(INDEX($K125:$K1068, (MATCH("Session End", $K125:$K1068, 0))))), "")</f>
        <v/>
      </c>
      <c r="S125" s="411"/>
      <c r="T125" s="83"/>
      <c r="U125" s="172"/>
      <c r="V125" s="76"/>
      <c r="W125" s="556" t="str">
        <f>IFERROR(INDEX('Kennel Link Mapping'!$B$1:$B$4, (MATCH('Session Log'!$V125, 'Kennel Link Mapping'!$A$1:$A$4, 0))), "")</f>
        <v/>
      </c>
      <c r="X125" s="56"/>
    </row>
    <row r="126" spans="1:24" s="187" customFormat="1" ht="39.75" customHeight="1" x14ac:dyDescent="0.15">
      <c r="A126" s="318"/>
      <c r="B126" s="100"/>
      <c r="C126" s="319"/>
      <c r="D126" s="320"/>
      <c r="E126" s="179"/>
      <c r="F126" s="188"/>
      <c r="G126" s="236"/>
      <c r="H126" s="236"/>
      <c r="I126" s="236"/>
      <c r="J126" s="245"/>
      <c r="K126" s="299"/>
      <c r="L126" s="526" t="str" cm="1">
        <f t="array" ref="L126">IFERROR(_xlfn.IFS($K126="1 - Start", (_xlfn.XLOOKUP("1 - End", $K126:$K1076,$J126:$J1076)) - (_xlfn.XLOOKUP("1 - Start", $K126:$K1076, $J126:$J1076)), $K126="2 - Start", (_xlfn.XLOOKUP("2 - End", $K126:$K1076, $J126:$J1076)) - (_xlfn.XLOOKUP("2 - Start", $K126:$K1076, $J126:$J1076)), $K126="3 - Start", (_xlfn.XLOOKUP("3 - End", $K126:K1076, $J126:$J1076)) - (_xlfn.XLOOKUP("3 - Start", $K126:K1076, $J126:$J1076)), $K126="4 - Start", (_xlfn.XLOOKUP("4 - End", $K126:$K1076, $J126:$J1076)) - (_xlfn.XLOOKUP("4 - Start", $K126:$K1076, $J126:J1076))), "")</f>
        <v/>
      </c>
      <c r="M126" s="182"/>
      <c r="N126" s="566"/>
      <c r="O126" s="396"/>
      <c r="P126" s="375"/>
      <c r="Q126" s="545" t="str" cm="1">
        <f t="array" ref="Q126">_xlfn.IFNA(IF($P126="N", $O126, (_xlfn.IFS(AND($P126="Y", $M126="1"), 15-$O126, AND($M126="2", $P126="Y"), 9-$O126, AND($M126="3", $P126="Y"), 11-$O126))), "")</f>
        <v/>
      </c>
      <c r="R126" s="546" t="str">
        <f>IF($K126="Session Start", SUM($L126:(INDEX($K126:$K1069, (MATCH("Session End", $K126:$K1069, 0))))), "")</f>
        <v/>
      </c>
      <c r="S126" s="413"/>
      <c r="T126" s="95"/>
      <c r="U126" s="184"/>
      <c r="V126" s="185"/>
      <c r="W126" s="556" t="str">
        <f>IFERROR(INDEX('Kennel Link Mapping'!$B$1:$B$4, (MATCH('Session Log'!$V126, 'Kennel Link Mapping'!$A$1:$A$4, 0))), "")</f>
        <v/>
      </c>
      <c r="X126" s="186"/>
    </row>
    <row r="127" spans="1:24" s="46" customFormat="1" ht="39.75" customHeight="1" x14ac:dyDescent="0.15">
      <c r="A127" s="192"/>
      <c r="B127" s="100"/>
      <c r="C127" s="92"/>
      <c r="D127" s="231"/>
      <c r="E127" s="178"/>
      <c r="F127" s="157"/>
      <c r="G127" s="88"/>
      <c r="H127" s="75"/>
      <c r="I127" s="108"/>
      <c r="J127" s="311"/>
      <c r="K127" s="300"/>
      <c r="L127" s="523" t="str" cm="1">
        <f t="array" ref="L127">IFERROR(_xlfn.IFS($K127="1 - Start", (_xlfn.XLOOKUP("1 - End", $K127:$K1077,$J127:$J1077)) - (_xlfn.XLOOKUP("1 - Start", $K127:$K1077, $J127:$J1077)), $K127="2 - Start", (_xlfn.XLOOKUP("2 - End", $K127:$K1077, $J127:$J1077)) - (_xlfn.XLOOKUP("2 - Start", $K127:$K1077, $J127:$J1077)), $K127="3 - Start", (_xlfn.XLOOKUP("3 - End", $K127:K1077, $J127:$J1077)) - (_xlfn.XLOOKUP("3 - Start", $K127:K1077, $J127:$J1077)), $K127="4 - Start", (_xlfn.XLOOKUP("4 - End", $K127:$K1077, $J127:$J1077)) - (_xlfn.XLOOKUP("4 - Start", $K127:$K1077, $J127:J1077))), "")</f>
        <v/>
      </c>
      <c r="M127" s="210"/>
      <c r="N127" s="567"/>
      <c r="O127" s="389"/>
      <c r="P127" s="376"/>
      <c r="Q127" s="539" t="str" cm="1">
        <f t="array" ref="Q127">_xlfn.IFNA(IF($P127="N", $O127, (_xlfn.IFS(AND($P127="Y", $M127="1"), 15-$O127, AND($M127="2", $P127="Y"), 9-$O127, AND($M127="3", $P127="Y"), 11-$O127))), "")</f>
        <v/>
      </c>
      <c r="R127" s="540" t="str">
        <f>IF($K127="Session Start", SUM($L127:(INDEX($K127:$K1070, (MATCH("Session End", $K127:$K1070, 0))))), "")</f>
        <v/>
      </c>
      <c r="S127" s="332"/>
      <c r="T127" s="89"/>
      <c r="U127" s="171"/>
      <c r="V127" s="76"/>
      <c r="W127" s="556" t="str">
        <f>IFERROR(INDEX('Kennel Link Mapping'!$B$1:$B$4, (MATCH('Session Log'!$V127, 'Kennel Link Mapping'!$A$1:$A$4, 0))), "")</f>
        <v/>
      </c>
      <c r="X127" s="77"/>
    </row>
    <row r="128" spans="1:24" ht="49.5" customHeight="1" x14ac:dyDescent="0.15">
      <c r="A128" s="192"/>
      <c r="B128" s="118"/>
      <c r="C128" s="92"/>
      <c r="D128" s="158"/>
      <c r="E128" s="169"/>
      <c r="F128" s="161"/>
      <c r="G128" s="88"/>
      <c r="H128" s="108"/>
      <c r="I128" s="108"/>
      <c r="J128" s="223"/>
      <c r="K128" s="203"/>
      <c r="L128" s="521" t="str" cm="1">
        <f t="array" ref="L128">IFERROR(_xlfn.IFS($K128="1 - Start", (_xlfn.XLOOKUP("1 - End", $K128:$K1078,$J128:$J1078)) - (_xlfn.XLOOKUP("1 - Start", $K128:$K1078, $J128:$J1078)), $K128="2 - Start", (_xlfn.XLOOKUP("2 - End", $K128:$K1078, $J128:$J1078)) - (_xlfn.XLOOKUP("2 - Start", $K128:$K1078, $J128:$J1078)), $K128="3 - Start", (_xlfn.XLOOKUP("3 - End", $K128:K1078, $J128:$J1078)) - (_xlfn.XLOOKUP("3 - Start", $K128:K1078, $J128:$J1078)), $K128="4 - Start", (_xlfn.XLOOKUP("4 - End", $K128:$K1078, $J128:$J1078)) - (_xlfn.XLOOKUP("4 - Start", $K128:$K1078, $J128:J1078))), "")</f>
        <v/>
      </c>
      <c r="M128" s="182"/>
      <c r="N128" s="567"/>
      <c r="O128" s="388"/>
      <c r="P128" s="374"/>
      <c r="Q128" s="535" t="str" cm="1">
        <f t="array" ref="Q128">_xlfn.IFNA(IF($P128="N", $O128, (_xlfn.IFS(AND($P128="Y", $M128="1"), 15-$O128, AND($M128="2", $P128="Y"), 9-$O128, AND($M128="3", $P128="Y"), 11-$O128))), "")</f>
        <v/>
      </c>
      <c r="R128" s="536" t="str">
        <f>IF($K128="Session Start", SUM($L128:(INDEX($K128:$K1071, (MATCH("Session End", $K128:$K1071, 0))))), "")</f>
        <v/>
      </c>
      <c r="S128" s="411"/>
      <c r="T128" s="327"/>
      <c r="W128" s="556" t="str">
        <f>IFERROR(INDEX('Kennel Link Mapping'!$B$1:$B$4, (MATCH('Session Log'!$V128, 'Kennel Link Mapping'!$A$1:$A$4, 0))), "")</f>
        <v/>
      </c>
      <c r="X128" s="56"/>
    </row>
    <row r="129" spans="1:24" ht="39.75" customHeight="1" x14ac:dyDescent="0.15">
      <c r="A129" s="192"/>
      <c r="B129" s="118"/>
      <c r="C129" s="92"/>
      <c r="D129" s="158"/>
      <c r="E129" s="169"/>
      <c r="F129" s="161"/>
      <c r="G129" s="88"/>
      <c r="H129" s="108"/>
      <c r="I129" s="108"/>
      <c r="J129" s="168"/>
      <c r="K129" s="203"/>
      <c r="L129" s="521" t="str" cm="1">
        <f t="array" ref="L129">IFERROR(_xlfn.IFS($K129="1 - Start", (_xlfn.XLOOKUP("1 - End", $K129:$K1079,$J129:$J1079)) - (_xlfn.XLOOKUP("1 - Start", $K129:$K1079, $J129:$J1079)), $K129="2 - Start", (_xlfn.XLOOKUP("2 - End", $K129:$K1079, $J129:$J1079)) - (_xlfn.XLOOKUP("2 - Start", $K129:$K1079, $J129:$J1079)), $K129="3 - Start", (_xlfn.XLOOKUP("3 - End", $K129:K1079, $J129:$J1079)) - (_xlfn.XLOOKUP("3 - Start", $K129:K1079, $J129:$J1079)), $K129="4 - Start", (_xlfn.XLOOKUP("4 - End", $K129:$K1079, $J129:$J1079)) - (_xlfn.XLOOKUP("4 - Start", $K129:$K1079, $J129:J1079))), "")</f>
        <v/>
      </c>
      <c r="M129" s="182"/>
      <c r="N129" s="567"/>
      <c r="O129" s="388"/>
      <c r="P129" s="374"/>
      <c r="Q129" s="535" t="str" cm="1">
        <f t="array" ref="Q129">_xlfn.IFNA(IF($P129="N", $O129, (_xlfn.IFS(AND($P129="Y", $M129="1"), 15-$O129, AND($M129="2", $P129="Y"), 9-$O129, AND($M129="3", $P129="Y"), 11-$O129))), "")</f>
        <v/>
      </c>
      <c r="R129" s="536" t="str">
        <f>IF($K129="Session Start", SUM($L129:(INDEX($K129:$K1072, (MATCH("Session End", $K129:$K1072, 0))))), "")</f>
        <v/>
      </c>
      <c r="S129" s="411"/>
      <c r="T129" s="83"/>
      <c r="W129" s="556" t="str">
        <f>IFERROR(INDEX('Kennel Link Mapping'!$B$1:$B$4, (MATCH('Session Log'!$V129, 'Kennel Link Mapping'!$A$1:$A$4, 0))), "")</f>
        <v/>
      </c>
      <c r="X129" s="56"/>
    </row>
    <row r="130" spans="1:24" ht="39.75" customHeight="1" x14ac:dyDescent="0.15">
      <c r="A130" s="192"/>
      <c r="B130" s="118"/>
      <c r="C130" s="92"/>
      <c r="D130" s="158"/>
      <c r="E130" s="169"/>
      <c r="F130" s="161"/>
      <c r="G130" s="88"/>
      <c r="H130" s="108"/>
      <c r="I130" s="108"/>
      <c r="J130" s="168"/>
      <c r="K130" s="203"/>
      <c r="L130" s="521" t="str" cm="1">
        <f t="array" ref="L130">IFERROR(_xlfn.IFS($K130="1 - Start", (_xlfn.XLOOKUP("1 - End", $K130:$K1080,$J130:$J1080)) - (_xlfn.XLOOKUP("1 - Start", $K130:$K1080, $J130:$J1080)), $K130="2 - Start", (_xlfn.XLOOKUP("2 - End", $K130:$K1080, $J130:$J1080)) - (_xlfn.XLOOKUP("2 - Start", $K130:$K1080, $J130:$J1080)), $K130="3 - Start", (_xlfn.XLOOKUP("3 - End", $K130:K1080, $J130:$J1080)) - (_xlfn.XLOOKUP("3 - Start", $K130:K1080, $J130:$J1080)), $K130="4 - Start", (_xlfn.XLOOKUP("4 - End", $K130:$K1080, $J130:$J1080)) - (_xlfn.XLOOKUP("4 - Start", $K130:$K1080, $J130:J1080))), "")</f>
        <v/>
      </c>
      <c r="M130" s="182"/>
      <c r="N130" s="567"/>
      <c r="O130" s="388"/>
      <c r="P130" s="374"/>
      <c r="Q130" s="535" t="str" cm="1">
        <f t="array" ref="Q130">_xlfn.IFNA(IF($P130="N", $O130, (_xlfn.IFS(AND($P130="Y", $M130="1"), 15-$O130, AND($M130="2", $P130="Y"), 9-$O130, AND($M130="3", $P130="Y"), 11-$O130))), "")</f>
        <v/>
      </c>
      <c r="R130" s="536" t="str">
        <f>IF($K130="Session Start", SUM($L130:(INDEX($K130:$K1073, (MATCH("Session End", $K130:$K1073, 0))))), "")</f>
        <v/>
      </c>
      <c r="S130" s="411"/>
      <c r="T130" s="83"/>
      <c r="W130" s="556" t="str">
        <f>IFERROR(INDEX('Kennel Link Mapping'!$B$1:$B$4, (MATCH('Session Log'!$V130, 'Kennel Link Mapping'!$A$1:$A$4, 0))), "")</f>
        <v/>
      </c>
      <c r="X130" s="56"/>
    </row>
    <row r="131" spans="1:24" ht="39.75" customHeight="1" x14ac:dyDescent="0.15">
      <c r="A131" s="192"/>
      <c r="B131" s="118"/>
      <c r="C131" s="92"/>
      <c r="D131" s="158"/>
      <c r="E131" s="169"/>
      <c r="F131" s="161"/>
      <c r="G131" s="88"/>
      <c r="H131" s="108"/>
      <c r="I131" s="108"/>
      <c r="J131" s="168"/>
      <c r="K131" s="203"/>
      <c r="L131" s="521" t="str" cm="1">
        <f t="array" ref="L131">IFERROR(_xlfn.IFS($K131="1 - Start", (_xlfn.XLOOKUP("1 - End", $K131:$K1081,$J131:$J1081)) - (_xlfn.XLOOKUP("1 - Start", $K131:$K1081, $J131:$J1081)), $K131="2 - Start", (_xlfn.XLOOKUP("2 - End", $K131:$K1081, $J131:$J1081)) - (_xlfn.XLOOKUP("2 - Start", $K131:$K1081, $J131:$J1081)), $K131="3 - Start", (_xlfn.XLOOKUP("3 - End", $K131:K1081, $J131:$J1081)) - (_xlfn.XLOOKUP("3 - Start", $K131:K1081, $J131:$J1081)), $K131="4 - Start", (_xlfn.XLOOKUP("4 - End", $K131:$K1081, $J131:$J1081)) - (_xlfn.XLOOKUP("4 - Start", $K131:$K1081, $J131:J1081))), "")</f>
        <v/>
      </c>
      <c r="M131" s="182"/>
      <c r="N131" s="567"/>
      <c r="O131" s="388"/>
      <c r="P131" s="374"/>
      <c r="Q131" s="535" t="str" cm="1">
        <f t="array" ref="Q131">_xlfn.IFNA(IF($P131="N", $O131, (_xlfn.IFS(AND($P131="Y", $M131="1"), 15-$O131, AND($M131="2", $P131="Y"), 9-$O131, AND($M131="3", $P131="Y"), 11-$O131))), "")</f>
        <v/>
      </c>
      <c r="R131" s="536" t="str">
        <f>IF($K131="Session Start", SUM($L131:(INDEX($K131:$K1074, (MATCH("Session End", $K131:$K1074, 0))))), "")</f>
        <v/>
      </c>
      <c r="S131" s="411"/>
      <c r="T131" s="83"/>
      <c r="W131" s="556" t="str">
        <f>IFERROR(INDEX('Kennel Link Mapping'!$B$1:$B$4, (MATCH('Session Log'!$V131, 'Kennel Link Mapping'!$A$1:$A$4, 0))), "")</f>
        <v/>
      </c>
      <c r="X131" s="56"/>
    </row>
    <row r="132" spans="1:24" ht="39.75" customHeight="1" x14ac:dyDescent="0.15">
      <c r="A132" s="192"/>
      <c r="B132" s="118"/>
      <c r="C132" s="92"/>
      <c r="D132" s="158"/>
      <c r="E132" s="169"/>
      <c r="F132" s="161"/>
      <c r="G132" s="88"/>
      <c r="H132" s="108"/>
      <c r="I132" s="108"/>
      <c r="J132" s="223"/>
      <c r="K132" s="203"/>
      <c r="L132" s="521" t="str" cm="1">
        <f t="array" ref="L132">IFERROR(_xlfn.IFS($K132="1 - Start", (_xlfn.XLOOKUP("1 - End", $K132:$K1082,$J132:$J1082)) - (_xlfn.XLOOKUP("1 - Start", $K132:$K1082, $J132:$J1082)), $K132="2 - Start", (_xlfn.XLOOKUP("2 - End", $K132:$K1082, $J132:$J1082)) - (_xlfn.XLOOKUP("2 - Start", $K132:$K1082, $J132:$J1082)), $K132="3 - Start", (_xlfn.XLOOKUP("3 - End", $K132:K1082, $J132:$J1082)) - (_xlfn.XLOOKUP("3 - Start", $K132:K1082, $J132:$J1082)), $K132="4 - Start", (_xlfn.XLOOKUP("4 - End", $K132:$K1082, $J132:$J1082)) - (_xlfn.XLOOKUP("4 - Start", $K132:$K1082, $J132:J1082))), "")</f>
        <v/>
      </c>
      <c r="M132" s="182"/>
      <c r="N132" s="567"/>
      <c r="O132" s="388"/>
      <c r="P132" s="374"/>
      <c r="Q132" s="535" t="str" cm="1">
        <f t="array" ref="Q132">_xlfn.IFNA(IF($P132="N", $O132, (_xlfn.IFS(AND($P132="Y", $M132="1"), 15-$O132, AND($M132="2", $P132="Y"), 9-$O132, AND($M132="3", $P132="Y"), 11-$O132))), "")</f>
        <v/>
      </c>
      <c r="R132" s="536" t="str">
        <f>IF($K132="Session Start", SUM($L132:(INDEX($K132:$K1075, (MATCH("Session End", $K132:$K1075, 0))))), "")</f>
        <v/>
      </c>
      <c r="S132" s="411"/>
      <c r="T132" s="83"/>
      <c r="W132" s="556" t="str">
        <f>IFERROR(INDEX('Kennel Link Mapping'!$B$1:$B$4, (MATCH('Session Log'!$V132, 'Kennel Link Mapping'!$A$1:$A$4, 0))), "")</f>
        <v/>
      </c>
      <c r="X132" s="56"/>
    </row>
    <row r="133" spans="1:24" ht="39.75" customHeight="1" x14ac:dyDescent="0.15">
      <c r="A133" s="192"/>
      <c r="B133" s="118"/>
      <c r="C133" s="92"/>
      <c r="D133" s="163"/>
      <c r="E133" s="169"/>
      <c r="F133" s="162"/>
      <c r="G133" s="88"/>
      <c r="H133" s="108"/>
      <c r="I133" s="108"/>
      <c r="J133" s="223"/>
      <c r="K133" s="203"/>
      <c r="L133" s="521" t="str" cm="1">
        <f t="array" ref="L133">IFERROR(_xlfn.IFS($K133="1 - Start", (_xlfn.XLOOKUP("1 - End", $K133:$K1083,$J133:$J1083)) - (_xlfn.XLOOKUP("1 - Start", $K133:$K1083, $J133:$J1083)), $K133="2 - Start", (_xlfn.XLOOKUP("2 - End", $K133:$K1083, $J133:$J1083)) - (_xlfn.XLOOKUP("2 - Start", $K133:$K1083, $J133:$J1083)), $K133="3 - Start", (_xlfn.XLOOKUP("3 - End", $K133:K1083, $J133:$J1083)) - (_xlfn.XLOOKUP("3 - Start", $K133:K1083, $J133:$J1083)), $K133="4 - Start", (_xlfn.XLOOKUP("4 - End", $K133:$K1083, $J133:$J1083)) - (_xlfn.XLOOKUP("4 - Start", $K133:$K1083, $J133:J1083))), "")</f>
        <v/>
      </c>
      <c r="M133" s="182"/>
      <c r="N133" s="567"/>
      <c r="O133" s="388"/>
      <c r="P133" s="374"/>
      <c r="Q133" s="535" t="str" cm="1">
        <f t="array" ref="Q133">_xlfn.IFNA(IF($P133="N", $O133, (_xlfn.IFS(AND($P133="Y", $M133="1"), 15-$O133, AND($M133="2", $P133="Y"), 9-$O133, AND($M133="3", $P133="Y"), 11-$O133))), "")</f>
        <v/>
      </c>
      <c r="R133" s="536" t="str">
        <f>IF($K133="Session Start", SUM($L133:(INDEX($K133:$K1076, (MATCH("Session End", $K133:$K1076, 0))))), "")</f>
        <v/>
      </c>
      <c r="S133" s="411"/>
      <c r="T133" s="83"/>
      <c r="W133" s="556" t="str">
        <f>IFERROR(INDEX('Kennel Link Mapping'!$B$1:$B$4, (MATCH('Session Log'!$V133, 'Kennel Link Mapping'!$A$1:$A$4, 0))), "")</f>
        <v/>
      </c>
      <c r="X133" s="56"/>
    </row>
    <row r="134" spans="1:24" ht="39.75" customHeight="1" x14ac:dyDescent="0.15">
      <c r="A134" s="192"/>
      <c r="B134" s="118"/>
      <c r="C134" s="92"/>
      <c r="D134" s="158"/>
      <c r="E134" s="169"/>
      <c r="F134" s="161"/>
      <c r="G134" s="88"/>
      <c r="H134" s="108"/>
      <c r="I134" s="108"/>
      <c r="J134" s="168"/>
      <c r="K134" s="203"/>
      <c r="L134" s="521" t="str" cm="1">
        <f t="array" ref="L134">IFERROR(_xlfn.IFS($K134="1 - Start", (_xlfn.XLOOKUP("1 - End", $K134:$K1084,$J134:$J1084)) - (_xlfn.XLOOKUP("1 - Start", $K134:$K1084, $J134:$J1084)), $K134="2 - Start", (_xlfn.XLOOKUP("2 - End", $K134:$K1084, $J134:$J1084)) - (_xlfn.XLOOKUP("2 - Start", $K134:$K1084, $J134:$J1084)), $K134="3 - Start", (_xlfn.XLOOKUP("3 - End", $K134:K1084, $J134:$J1084)) - (_xlfn.XLOOKUP("3 - Start", $K134:K1084, $J134:$J1084)), $K134="4 - Start", (_xlfn.XLOOKUP("4 - End", $K134:$K1084, $J134:$J1084)) - (_xlfn.XLOOKUP("4 - Start", $K134:$K1084, $J134:J1084))), "")</f>
        <v/>
      </c>
      <c r="M134" s="182"/>
      <c r="N134" s="567"/>
      <c r="O134" s="388"/>
      <c r="P134" s="374"/>
      <c r="Q134" s="535" t="str" cm="1">
        <f t="array" ref="Q134">_xlfn.IFNA(IF($P134="N", $O134, (_xlfn.IFS(AND($P134="Y", $M134="1"), 15-$O134, AND($M134="2", $P134="Y"), 9-$O134, AND($M134="3", $P134="Y"), 11-$O134))), "")</f>
        <v/>
      </c>
      <c r="R134" s="536" t="str">
        <f>IF($K134="Session Start", SUM($L134:(INDEX($K134:$K1077, (MATCH("Session End", $K134:$K1077, 0))))), "")</f>
        <v/>
      </c>
      <c r="S134" s="411"/>
      <c r="T134" s="83"/>
      <c r="W134" s="556" t="str">
        <f>IFERROR(INDEX('Kennel Link Mapping'!$B$1:$B$4, (MATCH('Session Log'!$V134, 'Kennel Link Mapping'!$A$1:$A$4, 0))), "")</f>
        <v/>
      </c>
      <c r="X134" s="56"/>
    </row>
    <row r="135" spans="1:24" s="144" customFormat="1" ht="39.75" customHeight="1" x14ac:dyDescent="0.15">
      <c r="A135" s="192"/>
      <c r="B135" s="87"/>
      <c r="C135" s="92"/>
      <c r="D135" s="195"/>
      <c r="E135" s="169"/>
      <c r="F135" s="159"/>
      <c r="G135" s="88"/>
      <c r="H135" s="88"/>
      <c r="I135" s="88"/>
      <c r="J135" s="311"/>
      <c r="K135" s="203"/>
      <c r="L135" s="521" t="str" cm="1">
        <f t="array" ref="L135">IFERROR(_xlfn.IFS($K135="1 - Start", (_xlfn.XLOOKUP("1 - End", $K135:$K1085,$J135:$J1085)) - (_xlfn.XLOOKUP("1 - Start", $K135:$K1085, $J135:$J1085)), $K135="2 - Start", (_xlfn.XLOOKUP("2 - End", $K135:$K1085, $J135:$J1085)) - (_xlfn.XLOOKUP("2 - Start", $K135:$K1085, $J135:$J1085)), $K135="3 - Start", (_xlfn.XLOOKUP("3 - End", $K135:K1085, $J135:$J1085)) - (_xlfn.XLOOKUP("3 - Start", $K135:K1085, $J135:$J1085)), $K135="4 - Start", (_xlfn.XLOOKUP("4 - End", $K135:$K1085, $J135:$J1085)) - (_xlfn.XLOOKUP("4 - Start", $K135:$K1085, $J135:J1085))), "")</f>
        <v/>
      </c>
      <c r="M135" s="182"/>
      <c r="N135" s="567"/>
      <c r="O135" s="389"/>
      <c r="P135" s="374"/>
      <c r="Q135" s="535" t="str" cm="1">
        <f t="array" ref="Q135">_xlfn.IFNA(IF($P135="N", $O135, (_xlfn.IFS(AND($P135="Y", $M135="1"), 15-$O135, AND($M135="2", $P135="Y"), 9-$O135, AND($M135="3", $P135="Y"), 11-$O135))), "")</f>
        <v/>
      </c>
      <c r="R135" s="536" t="str">
        <f>IF($K135="Session Start", SUM($L135:(INDEX($K135:$K1078, (MATCH("Session End", $K135:$K1078, 0))))), "")</f>
        <v/>
      </c>
      <c r="S135" s="411"/>
      <c r="T135" s="83"/>
      <c r="U135" s="172"/>
      <c r="V135" s="143"/>
      <c r="W135" s="556" t="str">
        <f>IFERROR(INDEX('Kennel Link Mapping'!$B$1:$B$4, (MATCH('Session Log'!$V135, 'Kennel Link Mapping'!$A$1:$A$4, 0))), "")</f>
        <v/>
      </c>
      <c r="X135" s="56"/>
    </row>
    <row r="136" spans="1:24" s="91" customFormat="1" ht="39.75" customHeight="1" x14ac:dyDescent="0.15">
      <c r="A136" s="192"/>
      <c r="B136" s="87"/>
      <c r="C136" s="92"/>
      <c r="D136" s="161"/>
      <c r="E136" s="169"/>
      <c r="F136" s="159"/>
      <c r="G136" s="321"/>
      <c r="H136" s="88"/>
      <c r="I136" s="88"/>
      <c r="J136" s="311"/>
      <c r="K136" s="203"/>
      <c r="L136" s="521" t="str" cm="1">
        <f t="array" ref="L136">IFERROR(_xlfn.IFS($K136="1 - Start", (_xlfn.XLOOKUP("1 - End", $K136:$K1086,$J136:$J1086)) - (_xlfn.XLOOKUP("1 - Start", $K136:$K1086, $J136:$J1086)), $K136="2 - Start", (_xlfn.XLOOKUP("2 - End", $K136:$K1086, $J136:$J1086)) - (_xlfn.XLOOKUP("2 - Start", $K136:$K1086, $J136:$J1086)), $K136="3 - Start", (_xlfn.XLOOKUP("3 - End", $K136:K1086, $J136:$J1086)) - (_xlfn.XLOOKUP("3 - Start", $K136:K1086, $J136:$J1086)), $K136="4 - Start", (_xlfn.XLOOKUP("4 - End", $K136:$K1086, $J136:$J1086)) - (_xlfn.XLOOKUP("4 - Start", $K136:$K1086, $J136:J1086))), "")</f>
        <v/>
      </c>
      <c r="M136" s="182"/>
      <c r="N136" s="567"/>
      <c r="O136" s="389"/>
      <c r="P136" s="374"/>
      <c r="Q136" s="535" t="str" cm="1">
        <f t="array" ref="Q136">_xlfn.IFNA(IF($P136="N", $O136, (_xlfn.IFS(AND($P136="Y", $M136="1"), 15-$O136, AND($M136="2", $P136="Y"), 9-$O136, AND($M136="3", $P136="Y"), 11-$O136))), "")</f>
        <v/>
      </c>
      <c r="R136" s="536" t="str">
        <f>IF($K136="Session Start", SUM($L136:(INDEX($K136:$K1079, (MATCH("Session End", $K136:$K1079, 0))))), "")</f>
        <v/>
      </c>
      <c r="S136" s="411"/>
      <c r="T136" s="89"/>
      <c r="U136" s="172"/>
      <c r="V136" s="90"/>
      <c r="W136" s="556" t="str">
        <f>IFERROR(INDEX('Kennel Link Mapping'!$B$1:$B$4, (MATCH('Session Log'!$V136, 'Kennel Link Mapping'!$A$1:$A$4, 0))), "")</f>
        <v/>
      </c>
      <c r="X136" s="56"/>
    </row>
    <row r="137" spans="1:24" s="46" customFormat="1" ht="39.75" customHeight="1" x14ac:dyDescent="0.15">
      <c r="A137" s="192"/>
      <c r="B137" s="118"/>
      <c r="C137" s="92"/>
      <c r="D137" s="231"/>
      <c r="E137" s="169"/>
      <c r="F137" s="160"/>
      <c r="G137" s="88"/>
      <c r="H137" s="108"/>
      <c r="I137" s="108"/>
      <c r="J137" s="223"/>
      <c r="K137" s="203"/>
      <c r="L137" s="521" t="str" cm="1">
        <f t="array" ref="L137">IFERROR(_xlfn.IFS($K137="1 - Start", (_xlfn.XLOOKUP("1 - End", $K137:$K1087,$J137:$J1087)) - (_xlfn.XLOOKUP("1 - Start", $K137:$K1087, $J137:$J1087)), $K137="2 - Start", (_xlfn.XLOOKUP("2 - End", $K137:$K1087, $J137:$J1087)) - (_xlfn.XLOOKUP("2 - Start", $K137:$K1087, $J137:$J1087)), $K137="3 - Start", (_xlfn.XLOOKUP("3 - End", $K137:K1087, $J137:$J1087)) - (_xlfn.XLOOKUP("3 - Start", $K137:K1087, $J137:$J1087)), $K137="4 - Start", (_xlfn.XLOOKUP("4 - End", $K137:$K1087, $J137:$J1087)) - (_xlfn.XLOOKUP("4 - Start", $K137:$K1087, $J137:J1087))), "")</f>
        <v/>
      </c>
      <c r="M137" s="182"/>
      <c r="N137" s="567"/>
      <c r="O137" s="389"/>
      <c r="P137" s="374"/>
      <c r="Q137" s="535" t="str" cm="1">
        <f t="array" ref="Q137">_xlfn.IFNA(IF($P137="N", $O137, (_xlfn.IFS(AND($P137="Y", $M137="1"), 15-$O137, AND($M137="2", $P137="Y"), 9-$O137, AND($M137="3", $P137="Y"), 11-$O137))), "")</f>
        <v/>
      </c>
      <c r="R137" s="536" t="str">
        <f>IF($K137="Session Start", SUM($L137:(INDEX($K137:$K1080, (MATCH("Session End", $K137:$K1080, 0))))), "")</f>
        <v/>
      </c>
      <c r="S137" s="411"/>
      <c r="T137" s="89"/>
      <c r="U137" s="172"/>
      <c r="V137" s="76"/>
      <c r="W137" s="556" t="str">
        <f>IFERROR(INDEX('Kennel Link Mapping'!$B$1:$B$4, (MATCH('Session Log'!$V137, 'Kennel Link Mapping'!$A$1:$A$4, 0))), "")</f>
        <v/>
      </c>
      <c r="X137" s="56"/>
    </row>
    <row r="138" spans="1:24" s="187" customFormat="1" ht="39.75" customHeight="1" x14ac:dyDescent="0.15">
      <c r="A138" s="235"/>
      <c r="B138" s="100"/>
      <c r="C138" s="244"/>
      <c r="D138" s="180"/>
      <c r="E138" s="179"/>
      <c r="F138" s="307"/>
      <c r="G138" s="236"/>
      <c r="H138" s="236"/>
      <c r="I138" s="236"/>
      <c r="J138" s="245"/>
      <c r="K138" s="299"/>
      <c r="L138" s="526" t="str" cm="1">
        <f t="array" ref="L138">IFERROR(_xlfn.IFS($K138="1 - Start", (_xlfn.XLOOKUP("1 - End", $K138:$K1088,$J138:$J1088)) - (_xlfn.XLOOKUP("1 - Start", $K138:$K1088, $J138:$J1088)), $K138="2 - Start", (_xlfn.XLOOKUP("2 - End", $K138:$K1088, $J138:$J1088)) - (_xlfn.XLOOKUP("2 - Start", $K138:$K1088, $J138:$J1088)), $K138="3 - Start", (_xlfn.XLOOKUP("3 - End", $K138:K1088, $J138:$J1088)) - (_xlfn.XLOOKUP("3 - Start", $K138:K1088, $J138:$J1088)), $K138="4 - Start", (_xlfn.XLOOKUP("4 - End", $K138:$K1088, $J138:$J1088)) - (_xlfn.XLOOKUP("4 - Start", $K138:$K1088, $J138:J1088))), "")</f>
        <v/>
      </c>
      <c r="M138" s="182"/>
      <c r="N138" s="566"/>
      <c r="O138" s="396"/>
      <c r="P138" s="375"/>
      <c r="Q138" s="545" t="str" cm="1">
        <f t="array" ref="Q138">_xlfn.IFNA(IF($P138="N", $O138, (_xlfn.IFS(AND($P138="Y", $M138="1"), 15-$O138, AND($M138="2", $P138="Y"), 9-$O138, AND($M138="3", $P138="Y"), 11-$O138))), "")</f>
        <v/>
      </c>
      <c r="R138" s="536" t="str">
        <f>IF($K138="Session Start", SUM($L138:(INDEX($K138:$K1081, (MATCH("Session End", $K138:$K1081, 0))))), "")</f>
        <v/>
      </c>
      <c r="S138" s="411"/>
      <c r="T138" s="98"/>
      <c r="U138" s="184"/>
      <c r="V138" s="185"/>
      <c r="W138" s="556" t="str">
        <f>IFERROR(INDEX('Kennel Link Mapping'!$B$1:$B$4, (MATCH('Session Log'!$V138, 'Kennel Link Mapping'!$A$1:$A$4, 0))), "")</f>
        <v/>
      </c>
      <c r="X138" s="186"/>
    </row>
    <row r="139" spans="1:24" s="46" customFormat="1" ht="39.75" customHeight="1" x14ac:dyDescent="0.15">
      <c r="A139" s="192"/>
      <c r="B139" s="118"/>
      <c r="C139" s="92"/>
      <c r="D139" s="231"/>
      <c r="E139" s="178"/>
      <c r="F139" s="157"/>
      <c r="G139" s="88"/>
      <c r="H139" s="88"/>
      <c r="I139" s="108"/>
      <c r="J139" s="281"/>
      <c r="K139" s="300"/>
      <c r="L139" s="523" t="str" cm="1">
        <f t="array" ref="L139">IFERROR(_xlfn.IFS($K139="1 - Start", (_xlfn.XLOOKUP("1 - End", $K139:$K1089,$J139:$J1089)) - (_xlfn.XLOOKUP("1 - Start", $K139:$K1089, $J139:$J1089)), $K139="2 - Start", (_xlfn.XLOOKUP("2 - End", $K139:$K1089, $J139:$J1089)) - (_xlfn.XLOOKUP("2 - Start", $K139:$K1089, $J139:$J1089)), $K139="3 - Start", (_xlfn.XLOOKUP("3 - End", $K139:K1089, $J139:$J1089)) - (_xlfn.XLOOKUP("3 - Start", $K139:K1089, $J139:$J1089)), $K139="4 - Start", (_xlfn.XLOOKUP("4 - End", $K139:$K1089, $J139:$J1089)) - (_xlfn.XLOOKUP("4 - Start", $K139:$K1089, $J139:J1089))), "")</f>
        <v/>
      </c>
      <c r="M139" s="210"/>
      <c r="N139" s="567"/>
      <c r="O139" s="389"/>
      <c r="P139" s="376"/>
      <c r="Q139" s="539" t="str" cm="1">
        <f t="array" ref="Q139">_xlfn.IFNA(IF($P139="N", $O139, (_xlfn.IFS(AND($P139="Y", $M139="1"), 15-$O139, AND($M139="2", $P139="Y"), 9-$O139, AND($M139="3", $P139="Y"), 11-$O139))), "")</f>
        <v/>
      </c>
      <c r="R139" s="536" t="str">
        <f>IF($K139="Session Start", SUM($L139:(INDEX($K139:$K1082, (MATCH("Session End", $K139:$K1082, 0))))), "")</f>
        <v/>
      </c>
      <c r="S139" s="411"/>
      <c r="T139" s="89"/>
      <c r="U139" s="171" t="s">
        <v>130</v>
      </c>
      <c r="V139" s="76"/>
      <c r="W139" s="556" t="str">
        <f>IFERROR(INDEX('Kennel Link Mapping'!$B$1:$B$4, (MATCH('Session Log'!$V139, 'Kennel Link Mapping'!$A$1:$A$4, 0))), "")</f>
        <v/>
      </c>
      <c r="X139" s="77"/>
    </row>
    <row r="140" spans="1:24" ht="39.75" customHeight="1" x14ac:dyDescent="0.15">
      <c r="A140" s="192"/>
      <c r="B140" s="118"/>
      <c r="C140" s="92"/>
      <c r="D140" s="163"/>
      <c r="E140" s="169"/>
      <c r="F140" s="162"/>
      <c r="G140" s="88"/>
      <c r="H140" s="88"/>
      <c r="I140" s="108"/>
      <c r="J140" s="281"/>
      <c r="K140" s="203"/>
      <c r="L140" s="521" t="str" cm="1">
        <f t="array" ref="L140">IFERROR(_xlfn.IFS($K140="1 - Start", (_xlfn.XLOOKUP("1 - End", $K140:$K1090,$J140:$J1090)) - (_xlfn.XLOOKUP("1 - Start", $K140:$K1090, $J140:$J1090)), $K140="2 - Start", (_xlfn.XLOOKUP("2 - End", $K140:$K1090, $J140:$J1090)) - (_xlfn.XLOOKUP("2 - Start", $K140:$K1090, $J140:$J1090)), $K140="3 - Start", (_xlfn.XLOOKUP("3 - End", $K140:K1090, $J140:$J1090)) - (_xlfn.XLOOKUP("3 - Start", $K140:K1090, $J140:$J1090)), $K140="4 - Start", (_xlfn.XLOOKUP("4 - End", $K140:$K1090, $J140:$J1090)) - (_xlfn.XLOOKUP("4 - Start", $K140:$K1090, $J140:J1090))), "")</f>
        <v/>
      </c>
      <c r="M140" s="182"/>
      <c r="N140" s="567"/>
      <c r="O140" s="388"/>
      <c r="P140" s="374"/>
      <c r="Q140" s="535" t="str" cm="1">
        <f t="array" ref="Q140">_xlfn.IFNA(IF($P140="N", $O140, (_xlfn.IFS(AND($P140="Y", $M140="1"), 15-$O140, AND($M140="2", $P140="Y"), 9-$O140, AND($M140="3", $P140="Y"), 11-$O140))), "")</f>
        <v/>
      </c>
      <c r="R140" s="536" t="str">
        <f>IF($K140="Session Start", SUM($L140:(INDEX($K140:$K1083, (MATCH("Session End", $K140:$K1083, 0))))), "")</f>
        <v/>
      </c>
      <c r="S140" s="411"/>
      <c r="T140" s="83"/>
      <c r="W140" s="556" t="str">
        <f>IFERROR(INDEX('Kennel Link Mapping'!$B$1:$B$4, (MATCH('Session Log'!$V140, 'Kennel Link Mapping'!$A$1:$A$4, 0))), "")</f>
        <v/>
      </c>
      <c r="X140" s="56"/>
    </row>
    <row r="141" spans="1:24" ht="39.75" customHeight="1" x14ac:dyDescent="0.15">
      <c r="A141" s="192"/>
      <c r="B141" s="118"/>
      <c r="C141" s="92"/>
      <c r="D141" s="158"/>
      <c r="E141" s="169"/>
      <c r="F141" s="161"/>
      <c r="G141" s="88"/>
      <c r="H141" s="88"/>
      <c r="I141" s="108"/>
      <c r="J141" s="288"/>
      <c r="K141" s="203"/>
      <c r="L141" s="521" t="str" cm="1">
        <f t="array" ref="L141">IFERROR(_xlfn.IFS($K141="1 - Start", (_xlfn.XLOOKUP("1 - End", $K141:$K1091,$J141:$J1091)) - (_xlfn.XLOOKUP("1 - Start", $K141:$K1091, $J141:$J1091)), $K141="2 - Start", (_xlfn.XLOOKUP("2 - End", $K141:$K1091, $J141:$J1091)) - (_xlfn.XLOOKUP("2 - Start", $K141:$K1091, $J141:$J1091)), $K141="3 - Start", (_xlfn.XLOOKUP("3 - End", $K141:K1091, $J141:$J1091)) - (_xlfn.XLOOKUP("3 - Start", $K141:K1091, $J141:$J1091)), $K141="4 - Start", (_xlfn.XLOOKUP("4 - End", $K141:$K1091, $J141:$J1091)) - (_xlfn.XLOOKUP("4 - Start", $K141:$K1091, $J141:J1091))), "")</f>
        <v/>
      </c>
      <c r="M141" s="182"/>
      <c r="N141" s="567"/>
      <c r="O141" s="388"/>
      <c r="P141" s="374"/>
      <c r="Q141" s="535" t="str" cm="1">
        <f t="array" ref="Q141">_xlfn.IFNA(IF($P141="N", $O141, (_xlfn.IFS(AND($P141="Y", $M141="1"), 15-$O141, AND($M141="2", $P141="Y"), 9-$O141, AND($M141="3", $P141="Y"), 11-$O141))), "")</f>
        <v/>
      </c>
      <c r="R141" s="536" t="str">
        <f>IF($K141="Session Start", SUM($L141:(INDEX($K141:$K1084, (MATCH("Session End", $K141:$K1084, 0))))), "")</f>
        <v/>
      </c>
      <c r="S141" s="411"/>
      <c r="T141" s="83"/>
      <c r="W141" s="556" t="str">
        <f>IFERROR(INDEX('Kennel Link Mapping'!$B$1:$B$4, (MATCH('Session Log'!$V141, 'Kennel Link Mapping'!$A$1:$A$4, 0))), "")</f>
        <v/>
      </c>
      <c r="X141" s="56"/>
    </row>
    <row r="142" spans="1:24" ht="39.75" customHeight="1" x14ac:dyDescent="0.15">
      <c r="A142" s="192"/>
      <c r="B142" s="118"/>
      <c r="C142" s="92"/>
      <c r="D142" s="158"/>
      <c r="E142" s="169"/>
      <c r="F142" s="161"/>
      <c r="G142" s="88"/>
      <c r="H142" s="88"/>
      <c r="I142" s="108"/>
      <c r="J142" s="288"/>
      <c r="K142" s="203"/>
      <c r="L142" s="521" t="str" cm="1">
        <f t="array" ref="L142">IFERROR(_xlfn.IFS($K142="1 - Start", (_xlfn.XLOOKUP("1 - End", $K142:$K1092,$J142:$J1092)) - (_xlfn.XLOOKUP("1 - Start", $K142:$K1092, $J142:$J1092)), $K142="2 - Start", (_xlfn.XLOOKUP("2 - End", $K142:$K1092, $J142:$J1092)) - (_xlfn.XLOOKUP("2 - Start", $K142:$K1092, $J142:$J1092)), $K142="3 - Start", (_xlfn.XLOOKUP("3 - End", $K142:K1092, $J142:$J1092)) - (_xlfn.XLOOKUP("3 - Start", $K142:K1092, $J142:$J1092)), $K142="4 - Start", (_xlfn.XLOOKUP("4 - End", $K142:$K1092, $J142:$J1092)) - (_xlfn.XLOOKUP("4 - Start", $K142:$K1092, $J142:J1092))), "")</f>
        <v/>
      </c>
      <c r="M142" s="182"/>
      <c r="N142" s="567"/>
      <c r="O142" s="388"/>
      <c r="P142" s="374"/>
      <c r="Q142" s="535" t="str" cm="1">
        <f t="array" ref="Q142">_xlfn.IFNA(IF($P142="N", $O142, (_xlfn.IFS(AND($P142="Y", $M142="1"), 15-$O142, AND($M142="2", $P142="Y"), 9-$O142, AND($M142="3", $P142="Y"), 11-$O142))), "")</f>
        <v/>
      </c>
      <c r="R142" s="536" t="str">
        <f>IF($K142="Session Start", SUM($L142:(INDEX($K142:$K1085, (MATCH("Session End", $K142:$K1085, 0))))), "")</f>
        <v/>
      </c>
      <c r="S142" s="411"/>
      <c r="T142" s="83"/>
      <c r="W142" s="556" t="str">
        <f>IFERROR(INDEX('Kennel Link Mapping'!$B$1:$B$4, (MATCH('Session Log'!$V142, 'Kennel Link Mapping'!$A$1:$A$4, 0))), "")</f>
        <v/>
      </c>
      <c r="X142" s="56"/>
    </row>
    <row r="143" spans="1:24" ht="39.75" customHeight="1" x14ac:dyDescent="0.15">
      <c r="A143" s="192"/>
      <c r="B143" s="118"/>
      <c r="C143" s="92"/>
      <c r="D143" s="158"/>
      <c r="E143" s="169"/>
      <c r="F143" s="161"/>
      <c r="G143" s="88"/>
      <c r="H143" s="88"/>
      <c r="I143" s="108"/>
      <c r="J143" s="288"/>
      <c r="K143" s="203"/>
      <c r="L143" s="521" t="str" cm="1">
        <f t="array" ref="L143">IFERROR(_xlfn.IFS($K143="1 - Start", (_xlfn.XLOOKUP("1 - End", $K143:$K1093,$J143:$J1093)) - (_xlfn.XLOOKUP("1 - Start", $K143:$K1093, $J143:$J1093)), $K143="2 - Start", (_xlfn.XLOOKUP("2 - End", $K143:$K1093, $J143:$J1093)) - (_xlfn.XLOOKUP("2 - Start", $K143:$K1093, $J143:$J1093)), $K143="3 - Start", (_xlfn.XLOOKUP("3 - End", $K143:K1093, $J143:$J1093)) - (_xlfn.XLOOKUP("3 - Start", $K143:K1093, $J143:$J1093)), $K143="4 - Start", (_xlfn.XLOOKUP("4 - End", $K143:$K1093, $J143:$J1093)) - (_xlfn.XLOOKUP("4 - Start", $K143:$K1093, $J143:J1093))), "")</f>
        <v/>
      </c>
      <c r="M143" s="182"/>
      <c r="N143" s="567"/>
      <c r="O143" s="388"/>
      <c r="P143" s="374"/>
      <c r="Q143" s="535" t="str" cm="1">
        <f t="array" ref="Q143">_xlfn.IFNA(IF($P143="N", $O143, (_xlfn.IFS(AND($P143="Y", $M143="1"), 15-$O143, AND($M143="2", $P143="Y"), 9-$O143, AND($M143="3", $P143="Y"), 11-$O143))), "")</f>
        <v/>
      </c>
      <c r="R143" s="536" t="str">
        <f>IF($K143="Session Start", SUM($L143:(INDEX($K143:$K1086, (MATCH("Session End", $K143:$K1086, 0))))), "")</f>
        <v/>
      </c>
      <c r="S143" s="411"/>
      <c r="T143" s="131"/>
      <c r="W143" s="556" t="str">
        <f>IFERROR(INDEX('Kennel Link Mapping'!$B$1:$B$4, (MATCH('Session Log'!$V143, 'Kennel Link Mapping'!$A$1:$A$4, 0))), "")</f>
        <v/>
      </c>
      <c r="X143" s="56"/>
    </row>
    <row r="144" spans="1:24" ht="39.75" customHeight="1" x14ac:dyDescent="0.15">
      <c r="A144" s="192"/>
      <c r="B144" s="118"/>
      <c r="C144" s="92"/>
      <c r="D144" s="158"/>
      <c r="E144" s="169"/>
      <c r="F144" s="161"/>
      <c r="G144" s="88"/>
      <c r="H144" s="88"/>
      <c r="I144" s="108"/>
      <c r="J144" s="288"/>
      <c r="K144" s="203"/>
      <c r="L144" s="521" t="str" cm="1">
        <f t="array" ref="L144">IFERROR(_xlfn.IFS($K144="1 - Start", (_xlfn.XLOOKUP("1 - End", $K144:$K1094,$J144:$J1094)) - (_xlfn.XLOOKUP("1 - Start", $K144:$K1094, $J144:$J1094)), $K144="2 - Start", (_xlfn.XLOOKUP("2 - End", $K144:$K1094, $J144:$J1094)) - (_xlfn.XLOOKUP("2 - Start", $K144:$K1094, $J144:$J1094)), $K144="3 - Start", (_xlfn.XLOOKUP("3 - End", $K144:K1094, $J144:$J1094)) - (_xlfn.XLOOKUP("3 - Start", $K144:K1094, $J144:$J1094)), $K144="4 - Start", (_xlfn.XLOOKUP("4 - End", $K144:$K1094, $J144:$J1094)) - (_xlfn.XLOOKUP("4 - Start", $K144:$K1094, $J144:J1094))), "")</f>
        <v/>
      </c>
      <c r="M144" s="182"/>
      <c r="N144" s="567"/>
      <c r="O144" s="395"/>
      <c r="P144" s="374"/>
      <c r="Q144" s="535" t="str" cm="1">
        <f t="array" ref="Q144">_xlfn.IFNA(IF($P144="N", $O144, (_xlfn.IFS(AND($P144="Y", $M144="1"), 15-$O144, AND($M144="2", $P144="Y"), 9-$O144, AND($M144="3", $P144="Y"), 11-$O144))), "")</f>
        <v/>
      </c>
      <c r="R144" s="536" t="str">
        <f>IF($K144="Session Start", SUM($L144:(INDEX($K144:$K1087, (MATCH("Session End", $K144:$K1087, 0))))), "")</f>
        <v/>
      </c>
      <c r="S144" s="411"/>
      <c r="T144" s="132"/>
      <c r="W144" s="556" t="str">
        <f>IFERROR(INDEX('Kennel Link Mapping'!$B$1:$B$4, (MATCH('Session Log'!$V144, 'Kennel Link Mapping'!$A$1:$A$4, 0))), "")</f>
        <v/>
      </c>
      <c r="X144" s="56"/>
    </row>
    <row r="145" spans="1:24" ht="39.75" customHeight="1" x14ac:dyDescent="0.15">
      <c r="A145" s="192"/>
      <c r="B145" s="118"/>
      <c r="C145" s="92"/>
      <c r="D145" s="158"/>
      <c r="E145" s="169"/>
      <c r="F145" s="161"/>
      <c r="G145" s="88"/>
      <c r="H145" s="88"/>
      <c r="I145" s="108"/>
      <c r="J145" s="288"/>
      <c r="K145" s="203"/>
      <c r="L145" s="521" t="str" cm="1">
        <f t="array" ref="L145">IFERROR(_xlfn.IFS($K145="1 - Start", (_xlfn.XLOOKUP("1 - End", $K145:$K1095,$J145:$J1095)) - (_xlfn.XLOOKUP("1 - Start", $K145:$K1095, $J145:$J1095)), $K145="2 - Start", (_xlfn.XLOOKUP("2 - End", $K145:$K1095, $J145:$J1095)) - (_xlfn.XLOOKUP("2 - Start", $K145:$K1095, $J145:$J1095)), $K145="3 - Start", (_xlfn.XLOOKUP("3 - End", $K145:K1095, $J145:$J1095)) - (_xlfn.XLOOKUP("3 - Start", $K145:K1095, $J145:$J1095)), $K145="4 - Start", (_xlfn.XLOOKUP("4 - End", $K145:$K1095, $J145:$J1095)) - (_xlfn.XLOOKUP("4 - Start", $K145:$K1095, $J145:J1095))), "")</f>
        <v/>
      </c>
      <c r="M145" s="182"/>
      <c r="N145" s="567"/>
      <c r="O145" s="395"/>
      <c r="P145" s="374"/>
      <c r="Q145" s="535" t="str" cm="1">
        <f t="array" ref="Q145">_xlfn.IFNA(IF($P145="N", $O145, (_xlfn.IFS(AND($P145="Y", $M145="1"), 15-$O145, AND($M145="2", $P145="Y"), 9-$O145, AND($M145="3", $P145="Y"), 11-$O145))), "")</f>
        <v/>
      </c>
      <c r="R145" s="536" t="str">
        <f>IF($K145="Session Start", SUM($L145:(INDEX($K145:$K1088, (MATCH("Session End", $K145:$K1088, 0))))), "")</f>
        <v/>
      </c>
      <c r="S145" s="411"/>
      <c r="T145" s="132"/>
      <c r="W145" s="556" t="str">
        <f>IFERROR(INDEX('Kennel Link Mapping'!$B$1:$B$4, (MATCH('Session Log'!$V145, 'Kennel Link Mapping'!$A$1:$A$4, 0))), "")</f>
        <v/>
      </c>
      <c r="X145" s="56"/>
    </row>
    <row r="146" spans="1:24" ht="39.75" customHeight="1" x14ac:dyDescent="0.15">
      <c r="A146" s="192"/>
      <c r="B146" s="118"/>
      <c r="C146" s="92"/>
      <c r="D146" s="158"/>
      <c r="E146" s="169"/>
      <c r="F146" s="161"/>
      <c r="G146" s="88"/>
      <c r="H146" s="88"/>
      <c r="I146" s="108"/>
      <c r="J146" s="288"/>
      <c r="K146" s="203"/>
      <c r="L146" s="521" t="str" cm="1">
        <f t="array" ref="L146">IFERROR(_xlfn.IFS($K146="1 - Start", (_xlfn.XLOOKUP("1 - End", $K146:$K1096,$J146:$J1096)) - (_xlfn.XLOOKUP("1 - Start", $K146:$K1096, $J146:$J1096)), $K146="2 - Start", (_xlfn.XLOOKUP("2 - End", $K146:$K1096, $J146:$J1096)) - (_xlfn.XLOOKUP("2 - Start", $K146:$K1096, $J146:$J1096)), $K146="3 - Start", (_xlfn.XLOOKUP("3 - End", $K146:K1096, $J146:$J1096)) - (_xlfn.XLOOKUP("3 - Start", $K146:K1096, $J146:$J1096)), $K146="4 - Start", (_xlfn.XLOOKUP("4 - End", $K146:$K1096, $J146:$J1096)) - (_xlfn.XLOOKUP("4 - Start", $K146:$K1096, $J146:J1096))), "")</f>
        <v/>
      </c>
      <c r="M146" s="182"/>
      <c r="N146" s="567"/>
      <c r="O146" s="395"/>
      <c r="P146" s="374"/>
      <c r="Q146" s="535" t="str" cm="1">
        <f t="array" ref="Q146">_xlfn.IFNA(IF($P146="N", $O146, (_xlfn.IFS(AND($P146="Y", $M146="1"), 15-$O146, AND($M146="2", $P146="Y"), 9-$O146, AND($M146="3", $P146="Y"), 11-$O146))), "")</f>
        <v/>
      </c>
      <c r="R146" s="536" t="str">
        <f>IF($K146="Session Start", SUM($L146:(INDEX($K146:$K1089, (MATCH("Session End", $K146:$K1089, 0))))), "")</f>
        <v/>
      </c>
      <c r="S146" s="411"/>
      <c r="T146" s="132"/>
      <c r="W146" s="556" t="str">
        <f>IFERROR(INDEX('Kennel Link Mapping'!$B$1:$B$4, (MATCH('Session Log'!$V146, 'Kennel Link Mapping'!$A$1:$A$4, 0))), "")</f>
        <v/>
      </c>
      <c r="X146" s="56"/>
    </row>
    <row r="147" spans="1:24" s="144" customFormat="1" ht="39.75" customHeight="1" x14ac:dyDescent="0.15">
      <c r="A147" s="192"/>
      <c r="B147" s="87"/>
      <c r="C147" s="92"/>
      <c r="D147" s="195"/>
      <c r="E147" s="169"/>
      <c r="F147" s="159"/>
      <c r="G147" s="88"/>
      <c r="H147" s="88"/>
      <c r="I147" s="108"/>
      <c r="J147" s="281"/>
      <c r="K147" s="203"/>
      <c r="L147" s="521" t="str" cm="1">
        <f t="array" ref="L147">IFERROR(_xlfn.IFS($K147="1 - Start", (_xlfn.XLOOKUP("1 - End", $K147:$K1097,$J147:$J1097)) - (_xlfn.XLOOKUP("1 - Start", $K147:$K1097, $J147:$J1097)), $K147="2 - Start", (_xlfn.XLOOKUP("2 - End", $K147:$K1097, $J147:$J1097)) - (_xlfn.XLOOKUP("2 - Start", $K147:$K1097, $J147:$J1097)), $K147="3 - Start", (_xlfn.XLOOKUP("3 - End", $K147:K1097, $J147:$J1097)) - (_xlfn.XLOOKUP("3 - Start", $K147:K1097, $J147:$J1097)), $K147="4 - Start", (_xlfn.XLOOKUP("4 - End", $K147:$K1097, $J147:$J1097)) - (_xlfn.XLOOKUP("4 - Start", $K147:$K1097, $J147:J1097))), "")</f>
        <v/>
      </c>
      <c r="M147" s="182"/>
      <c r="N147" s="567"/>
      <c r="O147" s="389"/>
      <c r="P147" s="374"/>
      <c r="Q147" s="535" t="str" cm="1">
        <f t="array" ref="Q147">_xlfn.IFNA(IF($P147="N", $O147, (_xlfn.IFS(AND($P147="Y", $M147="1"), 15-$O147, AND($M147="2", $P147="Y"), 9-$O147, AND($M147="3", $P147="Y"), 11-$O147))), "")</f>
        <v/>
      </c>
      <c r="R147" s="536" t="str">
        <f>IF($K147="Session Start", SUM($L147:(INDEX($K147:$K1090, (MATCH("Session End", $K147:$K1090, 0))))), "")</f>
        <v/>
      </c>
      <c r="S147" s="411"/>
      <c r="T147" s="152"/>
      <c r="U147" s="172"/>
      <c r="V147" s="143"/>
      <c r="W147" s="556" t="str">
        <f>IFERROR(INDEX('Kennel Link Mapping'!$B$1:$B$4, (MATCH('Session Log'!$V147, 'Kennel Link Mapping'!$A$1:$A$4, 0))), "")</f>
        <v/>
      </c>
      <c r="X147" s="56"/>
    </row>
    <row r="148" spans="1:24" s="46" customFormat="1" ht="39.75" customHeight="1" x14ac:dyDescent="0.15">
      <c r="A148" s="192"/>
      <c r="B148" s="118"/>
      <c r="C148" s="92"/>
      <c r="D148" s="231"/>
      <c r="E148" s="169"/>
      <c r="F148" s="160"/>
      <c r="G148" s="88"/>
      <c r="H148" s="88"/>
      <c r="I148" s="108"/>
      <c r="J148" s="281"/>
      <c r="K148" s="203"/>
      <c r="L148" s="521" t="str" cm="1">
        <f t="array" ref="L148">IFERROR(_xlfn.IFS($K148="1 - Start", (_xlfn.XLOOKUP("1 - End", $K148:$K1098,$J148:$J1098)) - (_xlfn.XLOOKUP("1 - Start", $K148:$K1098, $J148:$J1098)), $K148="2 - Start", (_xlfn.XLOOKUP("2 - End", $K148:$K1098, $J148:$J1098)) - (_xlfn.XLOOKUP("2 - Start", $K148:$K1098, $J148:$J1098)), $K148="3 - Start", (_xlfn.XLOOKUP("3 - End", $K148:K1098, $J148:$J1098)) - (_xlfn.XLOOKUP("3 - Start", $K148:K1098, $J148:$J1098)), $K148="4 - Start", (_xlfn.XLOOKUP("4 - End", $K148:$K1098, $J148:$J1098)) - (_xlfn.XLOOKUP("4 - Start", $K148:$K1098, $J148:J1098))), "")</f>
        <v/>
      </c>
      <c r="M148" s="182"/>
      <c r="N148" s="567"/>
      <c r="O148" s="395"/>
      <c r="P148" s="374"/>
      <c r="Q148" s="535" t="str" cm="1">
        <f t="array" ref="Q148">_xlfn.IFNA(IF($P148="N", $O148, (_xlfn.IFS(AND($P148="Y", $M148="1"), 15-$O148, AND($M148="2", $P148="Y"), 9-$O148, AND($M148="3", $P148="Y"), 11-$O148))), "")</f>
        <v/>
      </c>
      <c r="R148" s="536" t="str">
        <f>IF($K148="Session Start", SUM($L148:(INDEX($K148:$K1091, (MATCH("Session End", $K148:$K1091, 0))))), "")</f>
        <v/>
      </c>
      <c r="S148" s="411"/>
      <c r="T148" s="89"/>
      <c r="U148" s="172"/>
      <c r="V148" s="76"/>
      <c r="W148" s="556" t="str">
        <f>IFERROR(INDEX('Kennel Link Mapping'!$B$1:$B$4, (MATCH('Session Log'!$V148, 'Kennel Link Mapping'!$A$1:$A$4, 0))), "")</f>
        <v/>
      </c>
      <c r="X148" s="56"/>
    </row>
    <row r="149" spans="1:24" ht="39.75" customHeight="1" x14ac:dyDescent="0.15">
      <c r="A149" s="192"/>
      <c r="B149" s="118"/>
      <c r="C149" s="92"/>
      <c r="D149" s="163"/>
      <c r="E149" s="169"/>
      <c r="F149" s="162"/>
      <c r="G149" s="88"/>
      <c r="H149" s="88"/>
      <c r="I149" s="108"/>
      <c r="J149" s="281"/>
      <c r="K149" s="203"/>
      <c r="L149" s="521" t="str" cm="1">
        <f t="array" ref="L149">IFERROR(_xlfn.IFS($K149="1 - Start", (_xlfn.XLOOKUP("1 - End", $K149:$K1099,$J149:$J1099)) - (_xlfn.XLOOKUP("1 - Start", $K149:$K1099, $J149:$J1099)), $K149="2 - Start", (_xlfn.XLOOKUP("2 - End", $K149:$K1099, $J149:$J1099)) - (_xlfn.XLOOKUP("2 - Start", $K149:$K1099, $J149:$J1099)), $K149="3 - Start", (_xlfn.XLOOKUP("3 - End", $K149:K1099, $J149:$J1099)) - (_xlfn.XLOOKUP("3 - Start", $K149:K1099, $J149:$J1099)), $K149="4 - Start", (_xlfn.XLOOKUP("4 - End", $K149:$K1099, $J149:$J1099)) - (_xlfn.XLOOKUP("4 - Start", $K149:$K1099, $J149:J1099))), "")</f>
        <v/>
      </c>
      <c r="M149" s="182"/>
      <c r="N149" s="567"/>
      <c r="O149" s="395"/>
      <c r="P149" s="374"/>
      <c r="Q149" s="535" t="str" cm="1">
        <f t="array" ref="Q149">_xlfn.IFNA(IF($P149="N", $O149, (_xlfn.IFS(AND($P149="Y", $M149="1"), 15-$O149, AND($M149="2", $P149="Y"), 9-$O149, AND($M149="3", $P149="Y"), 11-$O149))), "")</f>
        <v/>
      </c>
      <c r="R149" s="536" t="str">
        <f>IF($K149="Session Start", SUM($L149:(INDEX($K149:$K1092, (MATCH("Session End", $K149:$K1092, 0))))), "")</f>
        <v/>
      </c>
      <c r="S149" s="411"/>
      <c r="T149" s="83"/>
      <c r="W149" s="556" t="str">
        <f>IFERROR(INDEX('Kennel Link Mapping'!$B$1:$B$4, (MATCH('Session Log'!$V149, 'Kennel Link Mapping'!$A$1:$A$4, 0))), "")</f>
        <v/>
      </c>
      <c r="X149" s="56"/>
    </row>
    <row r="150" spans="1:24" s="187" customFormat="1" ht="39.75" customHeight="1" x14ac:dyDescent="0.15">
      <c r="A150" s="235"/>
      <c r="B150" s="100"/>
      <c r="C150" s="244"/>
      <c r="D150" s="180"/>
      <c r="E150" s="179"/>
      <c r="F150" s="307"/>
      <c r="G150" s="236"/>
      <c r="H150" s="236"/>
      <c r="I150" s="236"/>
      <c r="J150" s="245"/>
      <c r="K150" s="299"/>
      <c r="L150" s="526" t="str" cm="1">
        <f t="array" ref="L150">IFERROR(_xlfn.IFS($K150="1 - Start", (_xlfn.XLOOKUP("1 - End", $K150:$K1100,$J150:$J1100)) - (_xlfn.XLOOKUP("1 - Start", $K150:$K1100, $J150:$J1100)), $K150="2 - Start", (_xlfn.XLOOKUP("2 - End", $K150:$K1100, $J150:$J1100)) - (_xlfn.XLOOKUP("2 - Start", $K150:$K1100, $J150:$J1100)), $K150="3 - Start", (_xlfn.XLOOKUP("3 - End", $K150:K1100, $J150:$J1100)) - (_xlfn.XLOOKUP("3 - Start", $K150:K1100, $J150:$J1100)), $K150="4 - Start", (_xlfn.XLOOKUP("4 - End", $K150:$K1100, $J150:$J1100)) - (_xlfn.XLOOKUP("4 - Start", $K150:$K1100, $J150:J1100))), "")</f>
        <v/>
      </c>
      <c r="M150" s="182"/>
      <c r="N150" s="566"/>
      <c r="O150" s="392"/>
      <c r="P150" s="375"/>
      <c r="Q150" s="545" t="str" cm="1">
        <f t="array" ref="Q150">_xlfn.IFNA(IF($P150="N", $O150, (_xlfn.IFS(AND($P150="Y", $M150="1"), 15-$O150, AND($M150="2", $P150="Y"), 9-$O150, AND($M150="3", $P150="Y"), 11-$O150))), "")</f>
        <v/>
      </c>
      <c r="R150" s="536" t="str">
        <f>IF($K150="Session Start", SUM($L150:(INDEX($K150:$K1093, (MATCH("Session End", $K150:$K1093, 0))))), "")</f>
        <v/>
      </c>
      <c r="S150" s="411"/>
      <c r="T150" s="98"/>
      <c r="U150" s="184"/>
      <c r="V150" s="185"/>
      <c r="W150" s="556" t="str">
        <f>IFERROR(INDEX('Kennel Link Mapping'!$B$1:$B$4, (MATCH('Session Log'!$V150, 'Kennel Link Mapping'!$A$1:$A$4, 0))), "")</f>
        <v/>
      </c>
      <c r="X150" s="186"/>
    </row>
    <row r="151" spans="1:24" s="46" customFormat="1" ht="47.25" customHeight="1" x14ac:dyDescent="0.15">
      <c r="A151" s="192"/>
      <c r="B151" s="118"/>
      <c r="C151" s="92"/>
      <c r="D151" s="231"/>
      <c r="E151" s="178"/>
      <c r="F151" s="157"/>
      <c r="G151" s="88"/>
      <c r="H151" s="88"/>
      <c r="I151" s="108"/>
      <c r="J151" s="281"/>
      <c r="K151" s="300"/>
      <c r="L151" s="523" t="str" cm="1">
        <f t="array" ref="L151">IFERROR(_xlfn.IFS($K151="1 - Start", (_xlfn.XLOOKUP("1 - End", $K151:$K1101,$J151:$J1101)) - (_xlfn.XLOOKUP("1 - Start", $K151:$K1101, $J151:$J1101)), $K151="2 - Start", (_xlfn.XLOOKUP("2 - End", $K151:$K1101, $J151:$J1101)) - (_xlfn.XLOOKUP("2 - Start", $K151:$K1101, $J151:$J1101)), $K151="3 - Start", (_xlfn.XLOOKUP("3 - End", $K151:K1101, $J151:$J1101)) - (_xlfn.XLOOKUP("3 - Start", $K151:K1101, $J151:$J1101)), $K151="4 - Start", (_xlfn.XLOOKUP("4 - End", $K151:$K1101, $J151:$J1101)) - (_xlfn.XLOOKUP("4 - Start", $K151:$K1101, $J151:J1101))), "")</f>
        <v/>
      </c>
      <c r="M151" s="210"/>
      <c r="N151" s="567"/>
      <c r="O151" s="395"/>
      <c r="P151" s="376"/>
      <c r="Q151" s="539" t="str" cm="1">
        <f t="array" ref="Q151">_xlfn.IFNA(IF($P151="N", $O151, (_xlfn.IFS(AND($P151="Y", $M151="1"), 15-$O151, AND($M151="2", $P151="Y"), 9-$O151, AND($M151="3", $P151="Y"), 11-$O151))), "")</f>
        <v/>
      </c>
      <c r="R151" s="536" t="str">
        <f>IF($K151="Session Start", SUM($L151:(INDEX($K151:$K1094, (MATCH("Session End", $K151:$K1094, 0))))), "")</f>
        <v/>
      </c>
      <c r="S151" s="411"/>
      <c r="T151" s="89"/>
      <c r="U151" s="171" t="s">
        <v>130</v>
      </c>
      <c r="V151" s="76"/>
      <c r="W151" s="556" t="str">
        <f>IFERROR(INDEX('Kennel Link Mapping'!$B$1:$B$4, (MATCH('Session Log'!$V151, 'Kennel Link Mapping'!$A$1:$A$4, 0))), "")</f>
        <v/>
      </c>
      <c r="X151" s="77"/>
    </row>
    <row r="152" spans="1:24" s="144" customFormat="1" ht="39.75" customHeight="1" x14ac:dyDescent="0.15">
      <c r="A152" s="192"/>
      <c r="B152" s="87"/>
      <c r="C152" s="92"/>
      <c r="D152" s="195"/>
      <c r="E152" s="169"/>
      <c r="F152" s="159"/>
      <c r="G152" s="88"/>
      <c r="H152" s="88"/>
      <c r="I152" s="108"/>
      <c r="J152" s="281"/>
      <c r="K152" s="203"/>
      <c r="L152" s="521" t="str" cm="1">
        <f t="array" ref="L152">IFERROR(_xlfn.IFS($K152="1 - Start", (_xlfn.XLOOKUP("1 - End", $K152:$K1102,$J152:$J1102)) - (_xlfn.XLOOKUP("1 - Start", $K152:$K1102, $J152:$J1102)), $K152="2 - Start", (_xlfn.XLOOKUP("2 - End", $K152:$K1102, $J152:$J1102)) - (_xlfn.XLOOKUP("2 - Start", $K152:$K1102, $J152:$J1102)), $K152="3 - Start", (_xlfn.XLOOKUP("3 - End", $K152:K1102, $J152:$J1102)) - (_xlfn.XLOOKUP("3 - Start", $K152:K1102, $J152:$J1102)), $K152="4 - Start", (_xlfn.XLOOKUP("4 - End", $K152:$K1102, $J152:$J1102)) - (_xlfn.XLOOKUP("4 - Start", $K152:$K1102, $J152:J1102))), "")</f>
        <v/>
      </c>
      <c r="M152" s="182"/>
      <c r="N152" s="567"/>
      <c r="O152" s="389"/>
      <c r="P152" s="374"/>
      <c r="Q152" s="535" t="str" cm="1">
        <f t="array" ref="Q152">_xlfn.IFNA(IF($P152="N", $O152, (_xlfn.IFS(AND($P152="Y", $M152="1"), 15-$O152, AND($M152="2", $P152="Y"), 9-$O152, AND($M152="3", $P152="Y"), 11-$O152))), "")</f>
        <v/>
      </c>
      <c r="R152" s="536" t="str">
        <f>IF($K152="Session Start", SUM($L152:(INDEX($K152:$K1095, (MATCH("Session End", $K152:$K1095, 0))))), "")</f>
        <v/>
      </c>
      <c r="S152" s="411"/>
      <c r="T152" s="327"/>
      <c r="U152" s="172"/>
      <c r="V152" s="143"/>
      <c r="W152" s="558" t="str">
        <f>IFERROR(INDEX('Kennel Link Mapping'!$B$1:$B$4, (MATCH('Session Log'!$V152, 'Kennel Link Mapping'!$A$1:$A$4, 0))), "")</f>
        <v/>
      </c>
      <c r="X152" s="56"/>
    </row>
    <row r="153" spans="1:24" s="46" customFormat="1" ht="39.75" customHeight="1" x14ac:dyDescent="0.15">
      <c r="A153" s="192"/>
      <c r="B153" s="118"/>
      <c r="C153" s="92"/>
      <c r="D153" s="231"/>
      <c r="E153" s="169"/>
      <c r="F153" s="160"/>
      <c r="G153" s="88"/>
      <c r="H153" s="88"/>
      <c r="I153" s="108"/>
      <c r="J153" s="281"/>
      <c r="K153" s="203"/>
      <c r="L153" s="521" t="str" cm="1">
        <f t="array" ref="L153">IFERROR(_xlfn.IFS($K153="1 - Start", (_xlfn.XLOOKUP("1 - End", $K153:$K1103,$J153:$J1103)) - (_xlfn.XLOOKUP("1 - Start", $K153:$K1103, $J153:$J1103)), $K153="2 - Start", (_xlfn.XLOOKUP("2 - End", $K153:$K1103, $J153:$J1103)) - (_xlfn.XLOOKUP("2 - Start", $K153:$K1103, $J153:$J1103)), $K153="3 - Start", (_xlfn.XLOOKUP("3 - End", $K153:K1103, $J153:$J1103)) - (_xlfn.XLOOKUP("3 - Start", $K153:K1103, $J153:$J1103)), $K153="4 - Start", (_xlfn.XLOOKUP("4 - End", $K153:$K1103, $J153:$J1103)) - (_xlfn.XLOOKUP("4 - Start", $K153:$K1103, $J153:J1103))), "")</f>
        <v/>
      </c>
      <c r="M153" s="182"/>
      <c r="N153" s="567"/>
      <c r="O153" s="395"/>
      <c r="P153" s="374"/>
      <c r="Q153" s="535" t="str" cm="1">
        <f t="array" ref="Q153">_xlfn.IFNA(IF($P153="N", $O153, (_xlfn.IFS(AND($P153="Y", $M153="1"), 15-$O153, AND($M153="2", $P153="Y"), 9-$O153, AND($M153="3", $P153="Y"), 11-$O153))), "")</f>
        <v/>
      </c>
      <c r="R153" s="536" t="str">
        <f>IF($K153="Session Start", SUM($L153:(INDEX($K153:$K1096, (MATCH("Session End", $K153:$K1096, 0))))), "")</f>
        <v/>
      </c>
      <c r="S153" s="411"/>
      <c r="T153" s="89"/>
      <c r="U153" s="172"/>
      <c r="V153" s="76"/>
      <c r="W153" s="556" t="str">
        <f>IFERROR(INDEX('Kennel Link Mapping'!$B$1:$B$4, (MATCH('Session Log'!$V153, 'Kennel Link Mapping'!$A$1:$A$4, 0))), "")</f>
        <v/>
      </c>
      <c r="X153" s="56"/>
    </row>
    <row r="154" spans="1:24" ht="39.75" customHeight="1" x14ac:dyDescent="0.15">
      <c r="A154" s="192"/>
      <c r="B154" s="118"/>
      <c r="C154" s="92"/>
      <c r="D154" s="163"/>
      <c r="E154" s="169"/>
      <c r="F154" s="162"/>
      <c r="G154" s="88"/>
      <c r="H154" s="88"/>
      <c r="I154" s="108"/>
      <c r="J154" s="281"/>
      <c r="K154" s="203"/>
      <c r="L154" s="521" t="str" cm="1">
        <f t="array" ref="L154">IFERROR(_xlfn.IFS($K154="1 - Start", (_xlfn.XLOOKUP("1 - End", $K154:$K1104,$J154:$J1104)) - (_xlfn.XLOOKUP("1 - Start", $K154:$K1104, $J154:$J1104)), $K154="2 - Start", (_xlfn.XLOOKUP("2 - End", $K154:$K1104, $J154:$J1104)) - (_xlfn.XLOOKUP("2 - Start", $K154:$K1104, $J154:$J1104)), $K154="3 - Start", (_xlfn.XLOOKUP("3 - End", $K154:K1104, $J154:$J1104)) - (_xlfn.XLOOKUP("3 - Start", $K154:K1104, $J154:$J1104)), $K154="4 - Start", (_xlfn.XLOOKUP("4 - End", $K154:$K1104, $J154:$J1104)) - (_xlfn.XLOOKUP("4 - Start", $K154:$K1104, $J154:J1104))), "")</f>
        <v/>
      </c>
      <c r="M154" s="182"/>
      <c r="N154" s="567"/>
      <c r="O154" s="395"/>
      <c r="P154" s="374"/>
      <c r="Q154" s="535" t="str" cm="1">
        <f t="array" ref="Q154">_xlfn.IFNA(IF($P154="N", $O154, (_xlfn.IFS(AND($P154="Y", $M154="1"), 15-$O154, AND($M154="2", $P154="Y"), 9-$O154, AND($M154="3", $P154="Y"), 11-$O154))), "")</f>
        <v/>
      </c>
      <c r="R154" s="536" t="str">
        <f>IF($K154="Session Start", SUM($L154:(INDEX($K154:$K1097, (MATCH("Session End", $K154:$K1097, 0))))), "")</f>
        <v/>
      </c>
      <c r="S154" s="411"/>
      <c r="T154" s="83"/>
      <c r="W154" s="556" t="str">
        <f>IFERROR(INDEX('Kennel Link Mapping'!$B$1:$B$4, (MATCH('Session Log'!$V154, 'Kennel Link Mapping'!$A$1:$A$4, 0))), "")</f>
        <v/>
      </c>
      <c r="X154" s="56"/>
    </row>
    <row r="155" spans="1:24" ht="39.75" customHeight="1" x14ac:dyDescent="0.15">
      <c r="A155" s="192"/>
      <c r="B155" s="118"/>
      <c r="C155" s="92"/>
      <c r="D155" s="158"/>
      <c r="E155" s="169"/>
      <c r="F155" s="161"/>
      <c r="G155" s="88"/>
      <c r="H155" s="88"/>
      <c r="I155" s="108"/>
      <c r="J155" s="281"/>
      <c r="K155" s="203"/>
      <c r="L155" s="521" t="str" cm="1">
        <f t="array" ref="L155">IFERROR(_xlfn.IFS($K155="1 - Start", (_xlfn.XLOOKUP("1 - End", $K155:$K1105,$J155:$J1105)) - (_xlfn.XLOOKUP("1 - Start", $K155:$K1105, $J155:$J1105)), $K155="2 - Start", (_xlfn.XLOOKUP("2 - End", $K155:$K1105, $J155:$J1105)) - (_xlfn.XLOOKUP("2 - Start", $K155:$K1105, $J155:$J1105)), $K155="3 - Start", (_xlfn.XLOOKUP("3 - End", $K155:K1105, $J155:$J1105)) - (_xlfn.XLOOKUP("3 - Start", $K155:K1105, $J155:$J1105)), $K155="4 - Start", (_xlfn.XLOOKUP("4 - End", $K155:$K1105, $J155:$J1105)) - (_xlfn.XLOOKUP("4 - Start", $K155:$K1105, $J155:J1105))), "")</f>
        <v/>
      </c>
      <c r="M155" s="182"/>
      <c r="N155" s="567"/>
      <c r="O155" s="395"/>
      <c r="P155" s="374"/>
      <c r="Q155" s="535" t="str" cm="1">
        <f t="array" ref="Q155">_xlfn.IFNA(IF($P155="N", $O155, (_xlfn.IFS(AND($P155="Y", $M155="1"), 15-$O155, AND($M155="2", $P155="Y"), 9-$O155, AND($M155="3", $P155="Y"), 11-$O155))), "")</f>
        <v/>
      </c>
      <c r="R155" s="536" t="str">
        <f>IF($K155="Session Start", SUM($L155:(INDEX($K155:$K1098, (MATCH("Session End", $K155:$K1098, 0))))), "")</f>
        <v/>
      </c>
      <c r="S155" s="411"/>
      <c r="T155" s="83"/>
      <c r="W155" s="556" t="str">
        <f>IFERROR(INDEX('Kennel Link Mapping'!$B$1:$B$4, (MATCH('Session Log'!$V155, 'Kennel Link Mapping'!$A$1:$A$4, 0))), "")</f>
        <v/>
      </c>
      <c r="X155" s="56"/>
    </row>
    <row r="156" spans="1:24" s="144" customFormat="1" ht="39.75" customHeight="1" x14ac:dyDescent="0.15">
      <c r="A156" s="192"/>
      <c r="B156" s="87"/>
      <c r="C156" s="92"/>
      <c r="D156" s="195"/>
      <c r="E156" s="169"/>
      <c r="F156" s="159"/>
      <c r="G156" s="88"/>
      <c r="H156" s="88"/>
      <c r="I156" s="108"/>
      <c r="J156" s="281"/>
      <c r="K156" s="203"/>
      <c r="L156" s="521" t="str" cm="1">
        <f t="array" ref="L156">IFERROR(_xlfn.IFS($K156="1 - Start", (_xlfn.XLOOKUP("1 - End", $K156:$K1106,$J156:$J1106)) - (_xlfn.XLOOKUP("1 - Start", $K156:$K1106, $J156:$J1106)), $K156="2 - Start", (_xlfn.XLOOKUP("2 - End", $K156:$K1106, $J156:$J1106)) - (_xlfn.XLOOKUP("2 - Start", $K156:$K1106, $J156:$J1106)), $K156="3 - Start", (_xlfn.XLOOKUP("3 - End", $K156:K1106, $J156:$J1106)) - (_xlfn.XLOOKUP("3 - Start", $K156:K1106, $J156:$J1106)), $K156="4 - Start", (_xlfn.XLOOKUP("4 - End", $K156:$K1106, $J156:$J1106)) - (_xlfn.XLOOKUP("4 - Start", $K156:$K1106, $J156:J1106))), "")</f>
        <v/>
      </c>
      <c r="M156" s="182"/>
      <c r="N156" s="567"/>
      <c r="O156" s="389"/>
      <c r="P156" s="374"/>
      <c r="Q156" s="535" t="str" cm="1">
        <f t="array" ref="Q156">_xlfn.IFNA(IF($P156="N", $O156, (_xlfn.IFS(AND($P156="Y", $M156="1"), 15-$O156, AND($M156="2", $P156="Y"), 9-$O156, AND($M156="3", $P156="Y"), 11-$O156))), "")</f>
        <v/>
      </c>
      <c r="R156" s="536" t="str">
        <f>IF($K156="Session Start", SUM($L156:(INDEX($K156:$K1099, (MATCH("Session End", $K156:$K1099, 0))))), "")</f>
        <v/>
      </c>
      <c r="S156" s="411"/>
      <c r="T156" s="83"/>
      <c r="U156" s="172"/>
      <c r="V156" s="462"/>
      <c r="W156" s="556" t="str">
        <f>IFERROR(INDEX('Kennel Link Mapping'!$B$1:$B$4, (MATCH('Session Log'!$V156, 'Kennel Link Mapping'!$A$1:$A$4, 0))), "")</f>
        <v/>
      </c>
      <c r="X156" s="56"/>
    </row>
    <row r="157" spans="1:24" s="46" customFormat="1" ht="39.75" customHeight="1" x14ac:dyDescent="0.15">
      <c r="A157" s="192"/>
      <c r="B157" s="118"/>
      <c r="C157" s="92"/>
      <c r="D157" s="231"/>
      <c r="E157" s="169"/>
      <c r="F157" s="160"/>
      <c r="G157" s="88"/>
      <c r="H157" s="88"/>
      <c r="I157" s="108"/>
      <c r="J157" s="288"/>
      <c r="K157" s="203"/>
      <c r="L157" s="521" t="str" cm="1">
        <f t="array" ref="L157">IFERROR(_xlfn.IFS($K157="1 - Start", (_xlfn.XLOOKUP("1 - End", $K157:$K1107,$J157:$J1107)) - (_xlfn.XLOOKUP("1 - Start", $K157:$K1107, $J157:$J1107)), $K157="2 - Start", (_xlfn.XLOOKUP("2 - End", $K157:$K1107, $J157:$J1107)) - (_xlfn.XLOOKUP("2 - Start", $K157:$K1107, $J157:$J1107)), $K157="3 - Start", (_xlfn.XLOOKUP("3 - End", $K157:K1107, $J157:$J1107)) - (_xlfn.XLOOKUP("3 - Start", $K157:K1107, $J157:$J1107)), $K157="4 - Start", (_xlfn.XLOOKUP("4 - End", $K157:$K1107, $J157:$J1107)) - (_xlfn.XLOOKUP("4 - Start", $K157:$K1107, $J157:J1107))), "")</f>
        <v/>
      </c>
      <c r="M157" s="182"/>
      <c r="N157" s="567"/>
      <c r="O157" s="395"/>
      <c r="P157" s="374"/>
      <c r="Q157" s="535" t="str" cm="1">
        <f t="array" ref="Q157">_xlfn.IFNA(IF($P157="N", $O157, (_xlfn.IFS(AND($P157="Y", $M157="1"), 15-$O157, AND($M157="2", $P157="Y"), 9-$O157, AND($M157="3", $P157="Y"), 11-$O157))), "")</f>
        <v/>
      </c>
      <c r="R157" s="536" t="str">
        <f>IF($K157="Session Start", SUM($L157:(INDEX($K157:$K1100, (MATCH("Session End", $K157:$K1100, 0))))), "")</f>
        <v/>
      </c>
      <c r="S157" s="411"/>
      <c r="T157" s="89"/>
      <c r="U157" s="172"/>
      <c r="V157" s="76"/>
      <c r="W157" s="556" t="str">
        <f>IFERROR(INDEX('Kennel Link Mapping'!$B$1:$B$4, (MATCH('Session Log'!$V157, 'Kennel Link Mapping'!$A$1:$A$4, 0))), "")</f>
        <v/>
      </c>
      <c r="X157" s="56"/>
    </row>
    <row r="158" spans="1:24" ht="39.75" customHeight="1" x14ac:dyDescent="0.15">
      <c r="A158" s="192"/>
      <c r="B158" s="118"/>
      <c r="C158" s="92"/>
      <c r="D158" s="158"/>
      <c r="E158" s="169"/>
      <c r="F158" s="161"/>
      <c r="G158" s="88"/>
      <c r="H158" s="88"/>
      <c r="I158" s="108"/>
      <c r="J158" s="281"/>
      <c r="K158" s="203"/>
      <c r="L158" s="521" t="str" cm="1">
        <f t="array" ref="L158">IFERROR(_xlfn.IFS($K158="1 - Start", (_xlfn.XLOOKUP("1 - End", $K158:$K1108,$J158:$J1108)) - (_xlfn.XLOOKUP("1 - Start", $K158:$K1108, $J158:$J1108)), $K158="2 - Start", (_xlfn.XLOOKUP("2 - End", $K158:$K1108, $J158:$J1108)) - (_xlfn.XLOOKUP("2 - Start", $K158:$K1108, $J158:$J1108)), $K158="3 - Start", (_xlfn.XLOOKUP("3 - End", $K158:K1108, $J158:$J1108)) - (_xlfn.XLOOKUP("3 - Start", $K158:K1108, $J158:$J1108)), $K158="4 - Start", (_xlfn.XLOOKUP("4 - End", $K158:$K1108, $J158:$J1108)) - (_xlfn.XLOOKUP("4 - Start", $K158:$K1108, $J158:J1108))), "")</f>
        <v/>
      </c>
      <c r="M158" s="182"/>
      <c r="N158" s="567"/>
      <c r="O158" s="395"/>
      <c r="P158" s="374"/>
      <c r="Q158" s="535" t="str" cm="1">
        <f t="array" ref="Q158">_xlfn.IFNA(IF($P158="N", $O158, (_xlfn.IFS(AND($P158="Y", $M158="1"), 15-$O158, AND($M158="2", $P158="Y"), 9-$O158, AND($M158="3", $P158="Y"), 11-$O158))), "")</f>
        <v/>
      </c>
      <c r="R158" s="536" t="str">
        <f>IF($K158="Session Start", SUM($L158:(INDEX($K158:$K1101, (MATCH("Session End", $K158:$K1101, 0))))), "")</f>
        <v/>
      </c>
      <c r="S158" s="411"/>
      <c r="T158" s="83"/>
      <c r="W158" s="556" t="str">
        <f>IFERROR(INDEX('Kennel Link Mapping'!$B$1:$B$4, (MATCH('Session Log'!$V158, 'Kennel Link Mapping'!$A$1:$A$4, 0))), "")</f>
        <v/>
      </c>
      <c r="X158" s="56"/>
    </row>
    <row r="159" spans="1:24" s="144" customFormat="1" ht="39.75" customHeight="1" x14ac:dyDescent="0.15">
      <c r="A159" s="192"/>
      <c r="B159" s="87"/>
      <c r="C159" s="92"/>
      <c r="D159" s="195"/>
      <c r="E159" s="169"/>
      <c r="F159" s="159"/>
      <c r="G159" s="88"/>
      <c r="H159" s="88"/>
      <c r="I159" s="108"/>
      <c r="J159" s="288"/>
      <c r="K159" s="203"/>
      <c r="L159" s="521" t="str" cm="1">
        <f t="array" ref="L159">IFERROR(_xlfn.IFS($K159="1 - Start", (_xlfn.XLOOKUP("1 - End", $K159:$K1109,$J159:$J1109)) - (_xlfn.XLOOKUP("1 - Start", $K159:$K1109, $J159:$J1109)), $K159="2 - Start", (_xlfn.XLOOKUP("2 - End", $K159:$K1109, $J159:$J1109)) - (_xlfn.XLOOKUP("2 - Start", $K159:$K1109, $J159:$J1109)), $K159="3 - Start", (_xlfn.XLOOKUP("3 - End", $K159:K1109, $J159:$J1109)) - (_xlfn.XLOOKUP("3 - Start", $K159:K1109, $J159:$J1109)), $K159="4 - Start", (_xlfn.XLOOKUP("4 - End", $K159:$K1109, $J159:$J1109)) - (_xlfn.XLOOKUP("4 - Start", $K159:$K1109, $J159:J1109))), "")</f>
        <v/>
      </c>
      <c r="M159" s="182"/>
      <c r="N159" s="567"/>
      <c r="O159" s="389"/>
      <c r="P159" s="374"/>
      <c r="Q159" s="535" t="str" cm="1">
        <f t="array" ref="Q159">_xlfn.IFNA(IF($P159="N", $O159, (_xlfn.IFS(AND($P159="Y", $M159="1"), 15-$O159, AND($M159="2", $P159="Y"), 9-$O159, AND($M159="3", $P159="Y"), 11-$O159))), "")</f>
        <v/>
      </c>
      <c r="R159" s="536" t="str">
        <f>IF($K159="Session Start", SUM($L159:(INDEX($K159:$K1102, (MATCH("Session End", $K159:$K1102, 0))))), "")</f>
        <v/>
      </c>
      <c r="S159" s="411"/>
      <c r="T159" s="83"/>
      <c r="U159" s="172"/>
      <c r="V159" s="143"/>
      <c r="W159" s="556" t="str">
        <f>IFERROR(INDEX('Kennel Link Mapping'!$B$1:$B$4, (MATCH('Session Log'!$V159, 'Kennel Link Mapping'!$A$1:$A$4, 0))), "")</f>
        <v/>
      </c>
      <c r="X159" s="56"/>
    </row>
    <row r="160" spans="1:24" s="46" customFormat="1" ht="39.75" customHeight="1" x14ac:dyDescent="0.15">
      <c r="A160" s="192"/>
      <c r="B160" s="118"/>
      <c r="C160" s="92"/>
      <c r="D160" s="231"/>
      <c r="E160" s="169"/>
      <c r="F160" s="160"/>
      <c r="G160" s="88"/>
      <c r="H160" s="88"/>
      <c r="I160" s="108"/>
      <c r="J160" s="281"/>
      <c r="K160" s="203"/>
      <c r="L160" s="521" t="str" cm="1">
        <f t="array" ref="L160">IFERROR(_xlfn.IFS($K160="1 - Start", (_xlfn.XLOOKUP("1 - End", $K160:$K1110,$J160:$J1110)) - (_xlfn.XLOOKUP("1 - Start", $K160:$K1110, $J160:$J1110)), $K160="2 - Start", (_xlfn.XLOOKUP("2 - End", $K160:$K1110, $J160:$J1110)) - (_xlfn.XLOOKUP("2 - Start", $K160:$K1110, $J160:$J1110)), $K160="3 - Start", (_xlfn.XLOOKUP("3 - End", $K160:K1110, $J160:$J1110)) - (_xlfn.XLOOKUP("3 - Start", $K160:K1110, $J160:$J1110)), $K160="4 - Start", (_xlfn.XLOOKUP("4 - End", $K160:$K1110, $J160:$J1110)) - (_xlfn.XLOOKUP("4 - Start", $K160:$K1110, $J160:J1110))), "")</f>
        <v/>
      </c>
      <c r="M160" s="182"/>
      <c r="N160" s="567"/>
      <c r="O160" s="395"/>
      <c r="P160" s="374"/>
      <c r="Q160" s="535" t="str" cm="1">
        <f t="array" ref="Q160">_xlfn.IFNA(IF($P160="N", $O160, (_xlfn.IFS(AND($P160="Y", $M160="1"), 15-$O160, AND($M160="2", $P160="Y"), 9-$O160, AND($M160="3", $P160="Y"), 11-$O160))), "")</f>
        <v/>
      </c>
      <c r="R160" s="536" t="str">
        <f>IF($K160="Session Start", SUM($L160:(INDEX($K160:$K1103, (MATCH("Session End", $K160:$K1103, 0))))), "")</f>
        <v/>
      </c>
      <c r="S160" s="411"/>
      <c r="T160" s="89"/>
      <c r="U160" s="172"/>
      <c r="V160" s="76"/>
      <c r="W160" s="556" t="str">
        <f>IFERROR(INDEX('Kennel Link Mapping'!$B$1:$B$4, (MATCH('Session Log'!$V160, 'Kennel Link Mapping'!$A$1:$A$4, 0))), "")</f>
        <v/>
      </c>
      <c r="X160" s="56"/>
    </row>
    <row r="161" spans="1:24" s="187" customFormat="1" ht="39.75" customHeight="1" x14ac:dyDescent="0.15">
      <c r="A161" s="235"/>
      <c r="B161" s="100"/>
      <c r="C161" s="244"/>
      <c r="D161" s="180"/>
      <c r="E161" s="179"/>
      <c r="F161" s="307"/>
      <c r="G161" s="236"/>
      <c r="H161" s="236"/>
      <c r="I161" s="236"/>
      <c r="J161" s="245"/>
      <c r="K161" s="299"/>
      <c r="L161" s="526" t="str" cm="1">
        <f t="array" ref="L161">IFERROR(_xlfn.IFS($K161="1 - Start", (_xlfn.XLOOKUP("1 - End", $K161:$K1111,$J161:$J1111)) - (_xlfn.XLOOKUP("1 - Start", $K161:$K1111, $J161:$J1111)), $K161="2 - Start", (_xlfn.XLOOKUP("2 - End", $K161:$K1111, $J161:$J1111)) - (_xlfn.XLOOKUP("2 - Start", $K161:$K1111, $J161:$J1111)), $K161="3 - Start", (_xlfn.XLOOKUP("3 - End", $K161:K1111, $J161:$J1111)) - (_xlfn.XLOOKUP("3 - Start", $K161:K1111, $J161:$J1111)), $K161="4 - Start", (_xlfn.XLOOKUP("4 - End", $K161:$K1111, $J161:$J1111)) - (_xlfn.XLOOKUP("4 - Start", $K161:$K1111, $J161:J1111))), "")</f>
        <v/>
      </c>
      <c r="M161" s="182"/>
      <c r="N161" s="566"/>
      <c r="O161" s="392"/>
      <c r="P161" s="378"/>
      <c r="Q161" s="547" t="str" cm="1">
        <f t="array" ref="Q161">_xlfn.IFNA(IF($P161="N", $O161, (_xlfn.IFS(AND($P161="Y", $M161="1"), 15-$O161, AND($M161="2", $P161="Y"), 9-$O161, AND($M161="3", $P161="Y"), 11-$O161))), "")</f>
        <v/>
      </c>
      <c r="R161" s="536" t="str">
        <f>IF($K161="Session Start", SUM($L161:(INDEX($K161:$K1104, (MATCH("Session End", $K161:$K1104, 0))))), "")</f>
        <v/>
      </c>
      <c r="S161" s="411"/>
      <c r="T161" s="313"/>
      <c r="U161" s="184"/>
      <c r="V161" s="185"/>
      <c r="W161" s="556" t="str">
        <f>IFERROR(INDEX('Kennel Link Mapping'!$B$1:$B$4, (MATCH('Session Log'!$V161, 'Kennel Link Mapping'!$A$1:$A$4, 0))), "")</f>
        <v/>
      </c>
      <c r="X161" s="186"/>
    </row>
    <row r="162" spans="1:24" s="46" customFormat="1" ht="39.75" customHeight="1" x14ac:dyDescent="0.15">
      <c r="A162" s="192"/>
      <c r="B162" s="118"/>
      <c r="C162" s="92"/>
      <c r="D162" s="231"/>
      <c r="E162" s="178"/>
      <c r="F162" s="157"/>
      <c r="G162" s="88"/>
      <c r="H162" s="88"/>
      <c r="I162" s="108"/>
      <c r="J162" s="281"/>
      <c r="K162" s="300"/>
      <c r="L162" s="523" t="str" cm="1">
        <f t="array" ref="L162">IFERROR(_xlfn.IFS($K162="1 - Start", (_xlfn.XLOOKUP("1 - End", $K162:$K1112,$J162:$J1112)) - (_xlfn.XLOOKUP("1 - Start", $K162:$K1112, $J162:$J1112)), $K162="2 - Start", (_xlfn.XLOOKUP("2 - End", $K162:$K1112, $J162:$J1112)) - (_xlfn.XLOOKUP("2 - Start", $K162:$K1112, $J162:$J1112)), $K162="3 - Start", (_xlfn.XLOOKUP("3 - End", $K162:K1112, $J162:$J1112)) - (_xlfn.XLOOKUP("3 - Start", $K162:K1112, $J162:$J1112)), $K162="4 - Start", (_xlfn.XLOOKUP("4 - End", $K162:$K1112, $J162:$J1112)) - (_xlfn.XLOOKUP("4 - Start", $K162:$K1112, $J162:J1112))), "")</f>
        <v/>
      </c>
      <c r="M162" s="210"/>
      <c r="N162" s="567"/>
      <c r="O162" s="395"/>
      <c r="P162" s="376"/>
      <c r="Q162" s="539"/>
      <c r="R162" s="536" t="str">
        <f>IF($K162="Session Start", SUM($L162:(INDEX($K162:$K1105, (MATCH("Session End", $K162:$K1105, 0))))), "")</f>
        <v/>
      </c>
      <c r="S162" s="411"/>
      <c r="T162" s="89"/>
      <c r="U162" s="171"/>
      <c r="V162" s="76"/>
      <c r="W162" s="556" t="str">
        <f>IFERROR(INDEX('Kennel Link Mapping'!$B$1:$B$4, (MATCH('Session Log'!$V162, 'Kennel Link Mapping'!$A$1:$A$4, 0))), "")</f>
        <v/>
      </c>
      <c r="X162" s="77"/>
    </row>
    <row r="163" spans="1:24" ht="39.75" customHeight="1" x14ac:dyDescent="0.15">
      <c r="A163" s="192"/>
      <c r="B163" s="118"/>
      <c r="C163" s="92"/>
      <c r="D163" s="158"/>
      <c r="E163" s="169"/>
      <c r="F163" s="161"/>
      <c r="G163" s="88"/>
      <c r="H163" s="88"/>
      <c r="I163" s="108"/>
      <c r="J163" s="281"/>
      <c r="K163" s="203"/>
      <c r="L163" s="521" t="str" cm="1">
        <f t="array" ref="L163">IFERROR(_xlfn.IFS($K163="1 - Start", (_xlfn.XLOOKUP("1 - End", $K163:$K1113,$J163:$J1113)) - (_xlfn.XLOOKUP("1 - Start", $K163:$K1113, $J163:$J1113)), $K163="2 - Start", (_xlfn.XLOOKUP("2 - End", $K163:$K1113, $J163:$J1113)) - (_xlfn.XLOOKUP("2 - Start", $K163:$K1113, $J163:$J1113)), $K163="3 - Start", (_xlfn.XLOOKUP("3 - End", $K163:K1113, $J163:$J1113)) - (_xlfn.XLOOKUP("3 - Start", $K163:K1113, $J163:$J1113)), $K163="4 - Start", (_xlfn.XLOOKUP("4 - End", $K163:$K1113, $J163:$J1113)) - (_xlfn.XLOOKUP("4 - Start", $K163:$K1113, $J163:J1113))), "")</f>
        <v/>
      </c>
      <c r="M163" s="182"/>
      <c r="N163" s="567"/>
      <c r="O163" s="395"/>
      <c r="P163" s="374"/>
      <c r="Q163" s="535" t="str" cm="1">
        <f t="array" ref="Q163">_xlfn.IFNA(IF($P163="N", $O163, (_xlfn.IFS(AND($P163="Y", $M163="1"), 15-$O163, AND($M163="2", $P163="Y"), 9-$O163, AND($M163="3", $P163="Y"), 11-$O163))), "")</f>
        <v/>
      </c>
      <c r="R163" s="536" t="str">
        <f>IF($K163="Session Start", SUM($L163:(INDEX($K163:$K1106, (MATCH("Session End", $K163:$K1106, 0))))), "")</f>
        <v/>
      </c>
      <c r="S163" s="411"/>
      <c r="T163" s="83"/>
      <c r="W163" s="556" t="str">
        <f>IFERROR(INDEX('Kennel Link Mapping'!$B$1:$B$4, (MATCH('Session Log'!$V163, 'Kennel Link Mapping'!$A$1:$A$4, 0))), "")</f>
        <v/>
      </c>
      <c r="X163" s="56"/>
    </row>
    <row r="164" spans="1:24" ht="39.75" customHeight="1" x14ac:dyDescent="0.15">
      <c r="A164" s="192"/>
      <c r="B164" s="87"/>
      <c r="C164" s="92"/>
      <c r="D164" s="195"/>
      <c r="E164" s="169"/>
      <c r="F164" s="159"/>
      <c r="G164" s="88"/>
      <c r="H164" s="88"/>
      <c r="I164" s="108"/>
      <c r="J164" s="281"/>
      <c r="K164" s="203"/>
      <c r="L164" s="521" t="str" cm="1">
        <f t="array" ref="L164">IFERROR(_xlfn.IFS($K164="1 - Start", (_xlfn.XLOOKUP("1 - End", $K164:$K1114,$J164:$J1114)) - (_xlfn.XLOOKUP("1 - Start", $K164:$K1114, $J164:$J1114)), $K164="2 - Start", (_xlfn.XLOOKUP("2 - End", $K164:$K1114, $J164:$J1114)) - (_xlfn.XLOOKUP("2 - Start", $K164:$K1114, $J164:$J1114)), $K164="3 - Start", (_xlfn.XLOOKUP("3 - End", $K164:K1114, $J164:$J1114)) - (_xlfn.XLOOKUP("3 - Start", $K164:K1114, $J164:$J1114)), $K164="4 - Start", (_xlfn.XLOOKUP("4 - End", $K164:$K1114, $J164:$J1114)) - (_xlfn.XLOOKUP("4 - Start", $K164:$K1114, $J164:J1114))), "")</f>
        <v/>
      </c>
      <c r="M164" s="182"/>
      <c r="N164" s="567"/>
      <c r="O164" s="395"/>
      <c r="P164" s="374"/>
      <c r="Q164" s="535" t="str" cm="1">
        <f t="array" ref="Q164">_xlfn.IFNA(IF($P164="N", $O164, (_xlfn.IFS(AND($P164="Y", $M164="1"), 15-$O164, AND($M164="2", $P164="Y"), 9-$O164, AND($M164="3", $P164="Y"), 11-$O164))), "")</f>
        <v/>
      </c>
      <c r="R164" s="536" t="str">
        <f>IF($K164="Session Start", SUM($L164:(INDEX($K164:$K1107, (MATCH("Session End", $K164:$K1107, 0))))), "")</f>
        <v/>
      </c>
      <c r="S164" s="411"/>
      <c r="T164" s="83"/>
      <c r="W164" s="556" t="str">
        <f>IFERROR(INDEX('Kennel Link Mapping'!$B$1:$B$4, (MATCH('Session Log'!$V164, 'Kennel Link Mapping'!$A$1:$A$4, 0))), "")</f>
        <v/>
      </c>
      <c r="X164" s="56"/>
    </row>
    <row r="165" spans="1:24" s="144" customFormat="1" ht="39.75" customHeight="1" x14ac:dyDescent="0.15">
      <c r="A165" s="192"/>
      <c r="B165" s="118"/>
      <c r="C165" s="92"/>
      <c r="D165" s="231"/>
      <c r="E165" s="169"/>
      <c r="F165" s="160"/>
      <c r="G165" s="88"/>
      <c r="H165" s="88"/>
      <c r="I165" s="108"/>
      <c r="J165" s="288"/>
      <c r="K165" s="203"/>
      <c r="L165" s="521" t="str" cm="1">
        <f t="array" ref="L165">IFERROR(_xlfn.IFS($K165="1 - Start", (_xlfn.XLOOKUP("1 - End", $K165:$K1115,$J165:$J1115)) - (_xlfn.XLOOKUP("1 - Start", $K165:$K1115, $J165:$J1115)), $K165="2 - Start", (_xlfn.XLOOKUP("2 - End", $K165:$K1115, $J165:$J1115)) - (_xlfn.XLOOKUP("2 - Start", $K165:$K1115, $J165:$J1115)), $K165="3 - Start", (_xlfn.XLOOKUP("3 - End", $K165:K1115, $J165:$J1115)) - (_xlfn.XLOOKUP("3 - Start", $K165:K1115, $J165:$J1115)), $K165="4 - Start", (_xlfn.XLOOKUP("4 - End", $K165:$K1115, $J165:$J1115)) - (_xlfn.XLOOKUP("4 - Start", $K165:$K1115, $J165:J1115))), "")</f>
        <v/>
      </c>
      <c r="M165" s="182"/>
      <c r="N165" s="567"/>
      <c r="O165" s="389"/>
      <c r="P165" s="374"/>
      <c r="Q165" s="535" t="str" cm="1">
        <f t="array" ref="Q165">_xlfn.IFNA(IF($P165="N", $O165, (_xlfn.IFS(AND($P165="Y", $M165="1"), 15-$O165, AND($M165="2", $P165="Y"), 9-$O165, AND($M165="3", $P165="Y"), 11-$O165))), "")</f>
        <v/>
      </c>
      <c r="R165" s="536" t="str">
        <f>IF($K165="Session Start", SUM($L165:(INDEX($K165:$K1108, (MATCH("Session End", $K165:$K1108, 0))))), "")</f>
        <v/>
      </c>
      <c r="S165" s="411"/>
      <c r="T165" s="83"/>
      <c r="U165" s="172"/>
      <c r="V165" s="143"/>
      <c r="W165" s="556" t="str">
        <f>IFERROR(INDEX('Kennel Link Mapping'!$B$1:$B$4, (MATCH('Session Log'!$V165, 'Kennel Link Mapping'!$A$1:$A$4, 0))), "")</f>
        <v/>
      </c>
      <c r="X165" s="56"/>
    </row>
    <row r="166" spans="1:24" s="46" customFormat="1" ht="39.75" customHeight="1" x14ac:dyDescent="0.15">
      <c r="A166" s="192"/>
      <c r="B166" s="118"/>
      <c r="C166" s="92"/>
      <c r="D166" s="163"/>
      <c r="E166" s="169"/>
      <c r="F166" s="162"/>
      <c r="G166" s="88"/>
      <c r="H166" s="88"/>
      <c r="I166" s="108"/>
      <c r="J166" s="281"/>
      <c r="K166" s="203"/>
      <c r="L166" s="521" t="str" cm="1">
        <f t="array" ref="L166">IFERROR(_xlfn.IFS($K166="1 - Start", (_xlfn.XLOOKUP("1 - End", $K166:$K1116,$J166:$J1116)) - (_xlfn.XLOOKUP("1 - Start", $K166:$K1116, $J166:$J1116)), $K166="2 - Start", (_xlfn.XLOOKUP("2 - End", $K166:$K1116, $J166:$J1116)) - (_xlfn.XLOOKUP("2 - Start", $K166:$K1116, $J166:$J1116)), $K166="3 - Start", (_xlfn.XLOOKUP("3 - End", $K166:K1116, $J166:$J1116)) - (_xlfn.XLOOKUP("3 - Start", $K166:K1116, $J166:$J1116)), $K166="4 - Start", (_xlfn.XLOOKUP("4 - End", $K166:$K1116, $J166:$J1116)) - (_xlfn.XLOOKUP("4 - Start", $K166:$K1116, $J166:J1116))), "")</f>
        <v/>
      </c>
      <c r="M166" s="182"/>
      <c r="N166" s="567"/>
      <c r="O166" s="395"/>
      <c r="P166" s="374"/>
      <c r="Q166" s="535" t="str" cm="1">
        <f t="array" ref="Q166">_xlfn.IFNA(IF($P166="N", $O166, (_xlfn.IFS(AND($P166="Y", $M166="1"), 15-$O166, AND($M166="2", $P166="Y"), 9-$O166, AND($M166="3", $P166="Y"), 11-$O166))), "")</f>
        <v/>
      </c>
      <c r="R166" s="536" t="str">
        <f>IF($K166="Session Start", SUM($L166:(INDEX($K166:$K1109, (MATCH("Session End", $K166:$K1109, 0))))), "")</f>
        <v/>
      </c>
      <c r="S166" s="411"/>
      <c r="T166" s="83"/>
      <c r="U166" s="172"/>
      <c r="V166" s="76"/>
      <c r="W166" s="556" t="str">
        <f>IFERROR(INDEX('Kennel Link Mapping'!$B$1:$B$4, (MATCH('Session Log'!$V166, 'Kennel Link Mapping'!$A$1:$A$4, 0))), "")</f>
        <v/>
      </c>
      <c r="X166" s="56"/>
    </row>
    <row r="167" spans="1:24" ht="39.75" customHeight="1" x14ac:dyDescent="0.15">
      <c r="A167" s="192"/>
      <c r="B167" s="118"/>
      <c r="C167" s="92"/>
      <c r="D167" s="158"/>
      <c r="E167" s="169"/>
      <c r="F167" s="161"/>
      <c r="G167" s="88"/>
      <c r="H167" s="88"/>
      <c r="I167" s="108"/>
      <c r="J167" s="281"/>
      <c r="K167" s="203"/>
      <c r="L167" s="521" t="str" cm="1">
        <f t="array" ref="L167">IFERROR(_xlfn.IFS($K167="1 - Start", (_xlfn.XLOOKUP("1 - End", $K167:$K1117,$J167:$J1117)) - (_xlfn.XLOOKUP("1 - Start", $K167:$K1117, $J167:$J1117)), $K167="2 - Start", (_xlfn.XLOOKUP("2 - End", $K167:$K1117, $J167:$J1117)) - (_xlfn.XLOOKUP("2 - Start", $K167:$K1117, $J167:$J1117)), $K167="3 - Start", (_xlfn.XLOOKUP("3 - End", $K167:K1117, $J167:$J1117)) - (_xlfn.XLOOKUP("3 - Start", $K167:K1117, $J167:$J1117)), $K167="4 - Start", (_xlfn.XLOOKUP("4 - End", $K167:$K1117, $J167:$J1117)) - (_xlfn.XLOOKUP("4 - Start", $K167:$K1117, $J167:J1117))), "")</f>
        <v/>
      </c>
      <c r="M167" s="182"/>
      <c r="N167" s="567"/>
      <c r="O167" s="395"/>
      <c r="P167" s="374"/>
      <c r="Q167" s="535" t="str" cm="1">
        <f t="array" ref="Q167">_xlfn.IFNA(IF($P167="N", $O167, (_xlfn.IFS(AND($P167="Y", $M167="1"), 15-$O167, AND($M167="2", $P167="Y"), 9-$O167, AND($M167="3", $P167="Y"), 11-$O167))), "")</f>
        <v/>
      </c>
      <c r="R167" s="536" t="str">
        <f>IF($K167="Session Start", SUM($L167:(INDEX($K167:$K1110, (MATCH("Session End", $K167:$K1110, 0))))), "")</f>
        <v/>
      </c>
      <c r="S167" s="411"/>
      <c r="T167" s="83"/>
      <c r="W167" s="556" t="str">
        <f>IFERROR(INDEX('Kennel Link Mapping'!$B$1:$B$4, (MATCH('Session Log'!$V167, 'Kennel Link Mapping'!$A$1:$A$4, 0))), "")</f>
        <v/>
      </c>
      <c r="X167" s="56"/>
    </row>
    <row r="168" spans="1:24" s="187" customFormat="1" ht="39.75" customHeight="1" x14ac:dyDescent="0.15">
      <c r="A168" s="235"/>
      <c r="B168" s="100"/>
      <c r="C168" s="244"/>
      <c r="D168" s="180"/>
      <c r="E168" s="179"/>
      <c r="F168" s="307"/>
      <c r="G168" s="236"/>
      <c r="H168" s="236"/>
      <c r="I168" s="236"/>
      <c r="J168" s="208"/>
      <c r="K168" s="299"/>
      <c r="L168" s="526" t="str" cm="1">
        <f t="array" ref="L168">IFERROR(_xlfn.IFS($K168="1 - Start", (_xlfn.XLOOKUP("1 - End", $K168:$K1118,$J168:$J1118)) - (_xlfn.XLOOKUP("1 - Start", $K168:$K1118, $J168:$J1118)), $K168="2 - Start", (_xlfn.XLOOKUP("2 - End", $K168:$K1118, $J168:$J1118)) - (_xlfn.XLOOKUP("2 - Start", $K168:$K1118, $J168:$J1118)), $K168="3 - Start", (_xlfn.XLOOKUP("3 - End", $K168:K1118, $J168:$J1118)) - (_xlfn.XLOOKUP("3 - Start", $K168:K1118, $J168:$J1118)), $K168="4 - Start", (_xlfn.XLOOKUP("4 - End", $K168:$K1118, $J168:$J1118)) - (_xlfn.XLOOKUP("4 - Start", $K168:$K1118, $J168:J1118))), "")</f>
        <v/>
      </c>
      <c r="M168" s="182"/>
      <c r="N168" s="566"/>
      <c r="O168" s="392"/>
      <c r="P168" s="375"/>
      <c r="Q168" s="545" t="str" cm="1">
        <f t="array" ref="Q168">_xlfn.IFNA(IF($P168="N", $O168, (_xlfn.IFS(AND($P168="Y", $M168="1"), 15-$O168, AND($M168="2", $P168="Y"), 9-$O168, AND($M168="3", $P168="Y"), 11-$O168))), "")</f>
        <v/>
      </c>
      <c r="R168" s="536" t="str">
        <f>IF($K168="Session Start", SUM($L168:(INDEX($K168:$K1111, (MATCH("Session End", $K168:$K1111, 0))))), "")</f>
        <v/>
      </c>
      <c r="S168" s="411"/>
      <c r="T168" s="98"/>
      <c r="U168" s="184"/>
      <c r="V168" s="185"/>
      <c r="W168" s="556" t="str">
        <f>IFERROR(INDEX('Kennel Link Mapping'!$B$1:$B$4, (MATCH('Session Log'!$V168, 'Kennel Link Mapping'!$A$1:$A$4, 0))), "")</f>
        <v/>
      </c>
      <c r="X168" s="186"/>
    </row>
    <row r="169" spans="1:24" s="46" customFormat="1" ht="39.75" customHeight="1" x14ac:dyDescent="0.15">
      <c r="A169" s="192"/>
      <c r="B169" s="118"/>
      <c r="C169" s="92"/>
      <c r="D169" s="231"/>
      <c r="E169" s="178"/>
      <c r="F169" s="157"/>
      <c r="G169" s="88"/>
      <c r="H169" s="88"/>
      <c r="I169" s="108"/>
      <c r="J169" s="281"/>
      <c r="K169" s="300"/>
      <c r="L169" s="523" t="str" cm="1">
        <f t="array" ref="L169">IFERROR(_xlfn.IFS($K169="1 - Start", (_xlfn.XLOOKUP("1 - End", $K169:$K1119,$J169:$J1119)) - (_xlfn.XLOOKUP("1 - Start", $K169:$K1119, $J169:$J1119)), $K169="2 - Start", (_xlfn.XLOOKUP("2 - End", $K169:$K1119, $J169:$J1119)) - (_xlfn.XLOOKUP("2 - Start", $K169:$K1119, $J169:$J1119)), $K169="3 - Start", (_xlfn.XLOOKUP("3 - End", $K169:K1119, $J169:$J1119)) - (_xlfn.XLOOKUP("3 - Start", $K169:K1119, $J169:$J1119)), $K169="4 - Start", (_xlfn.XLOOKUP("4 - End", $K169:$K1119, $J169:$J1119)) - (_xlfn.XLOOKUP("4 - Start", $K169:$K1119, $J169:J1119))), "")</f>
        <v/>
      </c>
      <c r="M169" s="210"/>
      <c r="N169" s="567"/>
      <c r="O169" s="395"/>
      <c r="P169" s="376"/>
      <c r="Q169" s="539" t="str" cm="1">
        <f t="array" ref="Q169">_xlfn.IFNA(IF($P169="N", $O169, (_xlfn.IFS(AND($P169="Y", $M169="1"), 15-$O169, AND($M169="2", $P169="Y"), 9-$O169, AND($M169="3", $P169="Y"), 11-$O169))), "")</f>
        <v/>
      </c>
      <c r="R169" s="536" t="str">
        <f>IF($K169="Session Start", SUM($L169:(INDEX($K169:$K1112, (MATCH("Session End", $K169:$K1112, 0))))), "")</f>
        <v/>
      </c>
      <c r="S169" s="411"/>
      <c r="T169" s="89"/>
      <c r="U169" s="171" t="s">
        <v>131</v>
      </c>
      <c r="V169" s="76"/>
      <c r="W169" s="556" t="str">
        <f>IFERROR(INDEX('Kennel Link Mapping'!$B$1:$B$4, (MATCH('Session Log'!$V169, 'Kennel Link Mapping'!$A$1:$A$4, 0))), "")</f>
        <v/>
      </c>
      <c r="X169" s="77"/>
    </row>
    <row r="170" spans="1:24" ht="39.75" customHeight="1" x14ac:dyDescent="0.15">
      <c r="A170" s="192"/>
      <c r="B170" s="118"/>
      <c r="C170" s="92"/>
      <c r="D170" s="158"/>
      <c r="E170" s="169"/>
      <c r="F170" s="161"/>
      <c r="G170" s="88"/>
      <c r="H170" s="88"/>
      <c r="I170" s="108"/>
      <c r="J170" s="281"/>
      <c r="K170" s="203"/>
      <c r="L170" s="521" t="str" cm="1">
        <f t="array" ref="L170">IFERROR(_xlfn.IFS($K170="1 - Start", (_xlfn.XLOOKUP("1 - End", $K170:$K1120,$J170:$J1120)) - (_xlfn.XLOOKUP("1 - Start", $K170:$K1120, $J170:$J1120)), $K170="2 - Start", (_xlfn.XLOOKUP("2 - End", $K170:$K1120, $J170:$J1120)) - (_xlfn.XLOOKUP("2 - Start", $K170:$K1120, $J170:$J1120)), $K170="3 - Start", (_xlfn.XLOOKUP("3 - End", $K170:K1120, $J170:$J1120)) - (_xlfn.XLOOKUP("3 - Start", $K170:K1120, $J170:$J1120)), $K170="4 - Start", (_xlfn.XLOOKUP("4 - End", $K170:$K1120, $J170:$J1120)) - (_xlfn.XLOOKUP("4 - Start", $K170:$K1120, $J170:J1120))), "")</f>
        <v/>
      </c>
      <c r="M170" s="182"/>
      <c r="N170" s="567"/>
      <c r="O170" s="395"/>
      <c r="P170" s="374"/>
      <c r="Q170" s="535" t="str" cm="1">
        <f t="array" ref="Q170">_xlfn.IFNA(IF($P170="N", $O170, (_xlfn.IFS(AND($P170="Y", $M170="1"), 15-$O170, AND($M170="2", $P170="Y"), 9-$O170, AND($M170="3", $P170="Y"), 11-$O170))), "")</f>
        <v/>
      </c>
      <c r="R170" s="536" t="str">
        <f>IF($K170="Session Start", SUM($L170:(INDEX($K170:$K1113, (MATCH("Session End", $K170:$K1113, 0))))), "")</f>
        <v/>
      </c>
      <c r="S170" s="411"/>
      <c r="T170" s="83"/>
      <c r="W170" s="556" t="str">
        <f>IFERROR(INDEX('Kennel Link Mapping'!$B$1:$B$4, (MATCH('Session Log'!$V170, 'Kennel Link Mapping'!$A$1:$A$4, 0))), "")</f>
        <v/>
      </c>
      <c r="X170" s="56"/>
    </row>
    <row r="171" spans="1:24" s="144" customFormat="1" ht="39.75" customHeight="1" x14ac:dyDescent="0.15">
      <c r="A171" s="192"/>
      <c r="B171" s="87"/>
      <c r="C171" s="92"/>
      <c r="D171" s="195"/>
      <c r="E171" s="169"/>
      <c r="F171" s="159"/>
      <c r="G171" s="88"/>
      <c r="H171" s="88"/>
      <c r="I171" s="108"/>
      <c r="J171" s="281"/>
      <c r="K171" s="203"/>
      <c r="L171" s="521" t="str" cm="1">
        <f t="array" ref="L171">IFERROR(_xlfn.IFS($K171="1 - Start", (_xlfn.XLOOKUP("1 - End", $K171:$K1121,$J171:$J1121)) - (_xlfn.XLOOKUP("1 - Start", $K171:$K1121, $J171:$J1121)), $K171="2 - Start", (_xlfn.XLOOKUP("2 - End", $K171:$K1121, $J171:$J1121)) - (_xlfn.XLOOKUP("2 - Start", $K171:$K1121, $J171:$J1121)), $K171="3 - Start", (_xlfn.XLOOKUP("3 - End", $K171:K1121, $J171:$J1121)) - (_xlfn.XLOOKUP("3 - Start", $K171:K1121, $J171:$J1121)), $K171="4 - Start", (_xlfn.XLOOKUP("4 - End", $K171:$K1121, $J171:$J1121)) - (_xlfn.XLOOKUP("4 - Start", $K171:$K1121, $J171:J1121))), "")</f>
        <v/>
      </c>
      <c r="M171" s="182"/>
      <c r="N171" s="567"/>
      <c r="O171" s="389"/>
      <c r="P171" s="374"/>
      <c r="Q171" s="535" t="str" cm="1">
        <f t="array" ref="Q171">_xlfn.IFNA(IF($P171="N", $O171, (_xlfn.IFS(AND($P171="Y", $M171="1"), 15-$O171, AND($M171="2", $P171="Y"), 9-$O171, AND($M171="3", $P171="Y"), 11-$O171))), "")</f>
        <v/>
      </c>
      <c r="R171" s="536" t="str">
        <f>IF($K171="Session Start", SUM($L171:(INDEX($K171:$K1114, (MATCH("Session End", $K171:$K1114, 0))))), "")</f>
        <v/>
      </c>
      <c r="S171" s="411"/>
      <c r="T171" s="83"/>
      <c r="U171" s="172"/>
      <c r="V171" s="143"/>
      <c r="W171" s="556" t="str">
        <f>IFERROR(INDEX('Kennel Link Mapping'!$B$1:$B$4, (MATCH('Session Log'!$V171, 'Kennel Link Mapping'!$A$1:$A$4, 0))), "")</f>
        <v/>
      </c>
      <c r="X171" s="56"/>
    </row>
    <row r="172" spans="1:24" s="365" customFormat="1" ht="39.75" customHeight="1" x14ac:dyDescent="0.15">
      <c r="A172" s="192"/>
      <c r="B172" s="363"/>
      <c r="C172" s="92"/>
      <c r="D172" s="161"/>
      <c r="E172" s="169"/>
      <c r="F172" s="159"/>
      <c r="G172" s="88"/>
      <c r="H172" s="88"/>
      <c r="I172" s="108"/>
      <c r="J172" s="281"/>
      <c r="K172" s="203"/>
      <c r="L172" s="521"/>
      <c r="M172" s="182"/>
      <c r="N172" s="567"/>
      <c r="O172" s="397"/>
      <c r="P172" s="374"/>
      <c r="Q172" s="535"/>
      <c r="R172" s="536"/>
      <c r="S172" s="411"/>
      <c r="T172" s="89"/>
      <c r="U172" s="172"/>
      <c r="V172" s="364"/>
      <c r="W172" s="556" t="str">
        <f>IFERROR(INDEX('Kennel Link Mapping'!$B$1:$B$4, (MATCH('Session Log'!$V172, 'Kennel Link Mapping'!$A$1:$A$4, 0))), "")</f>
        <v/>
      </c>
      <c r="X172" s="56"/>
    </row>
    <row r="173" spans="1:24" s="46" customFormat="1" ht="39.75" customHeight="1" x14ac:dyDescent="0.15">
      <c r="A173" s="192"/>
      <c r="B173" s="118"/>
      <c r="C173" s="92"/>
      <c r="D173" s="231"/>
      <c r="E173" s="169"/>
      <c r="F173" s="160"/>
      <c r="G173" s="88"/>
      <c r="H173" s="88"/>
      <c r="I173" s="108"/>
      <c r="J173" s="281"/>
      <c r="K173" s="203"/>
      <c r="L173" s="521" t="str" cm="1">
        <f t="array" ref="L173">IFERROR(_xlfn.IFS($K173="1 - Start", (_xlfn.XLOOKUP("1 - End", $K173:$K1122,$J173:$J1122)) - (_xlfn.XLOOKUP("1 - Start", $K173:$K1122, $J173:$J1122)), $K173="2 - Start", (_xlfn.XLOOKUP("2 - End", $K173:$K1122, $J173:$J1122)) - (_xlfn.XLOOKUP("2 - Start", $K173:$K1122, $J173:$J1122)), $K173="3 - Start", (_xlfn.XLOOKUP("3 - End", $K173:K1122, $J173:$J1122)) - (_xlfn.XLOOKUP("3 - Start", $K173:K1122, $J173:$J1122)), $K173="4 - Start", (_xlfn.XLOOKUP("4 - End", $K173:$K1122, $J173:$J1122)) - (_xlfn.XLOOKUP("4 - Start", $K173:$K1122, $J173:J1122))), "")</f>
        <v/>
      </c>
      <c r="M173" s="182"/>
      <c r="N173" s="567"/>
      <c r="O173" s="395"/>
      <c r="P173" s="374"/>
      <c r="Q173" s="535" t="str" cm="1">
        <f t="array" ref="Q173">_xlfn.IFNA(IF($P173="N", $O173, (_xlfn.IFS(AND($P173="Y", $M173="1"), 15-$O173, AND($M173="2", $P173="Y"), 9-$O173, AND($M173="3", $P173="Y"), 11-$O173))), "")</f>
        <v/>
      </c>
      <c r="R173" s="536" t="str">
        <f>IF($K173="Session Start", SUM($L173:(INDEX($K173:$K1115, (MATCH("Session End", $K173:$K1115, 0))))), "")</f>
        <v/>
      </c>
      <c r="S173" s="411"/>
      <c r="T173" s="89"/>
      <c r="U173" s="172"/>
      <c r="W173" s="556" t="str">
        <f>IFERROR(INDEX('Kennel Link Mapping'!$B$1:$B$4, (MATCH('Session Log'!$V173, 'Kennel Link Mapping'!$A$1:$A$4, 0))), "")</f>
        <v/>
      </c>
      <c r="X173" s="56"/>
    </row>
    <row r="174" spans="1:24" ht="39.75" customHeight="1" x14ac:dyDescent="0.15">
      <c r="A174" s="192"/>
      <c r="B174" s="118"/>
      <c r="C174" s="92"/>
      <c r="D174" s="163"/>
      <c r="E174" s="169"/>
      <c r="F174" s="162"/>
      <c r="G174" s="88"/>
      <c r="H174" s="88"/>
      <c r="I174" s="108"/>
      <c r="J174" s="288"/>
      <c r="K174" s="203"/>
      <c r="L174" s="521" t="str" cm="1">
        <f t="array" ref="L174">IFERROR(_xlfn.IFS($K174="1 - Start", (_xlfn.XLOOKUP("1 - End", $K174:$K1123,$J174:$J1123)) - (_xlfn.XLOOKUP("1 - Start", $K174:$K1123, $J174:$J1123)), $K174="2 - Start", (_xlfn.XLOOKUP("2 - End", $K174:$K1123, $J174:$J1123)) - (_xlfn.XLOOKUP("2 - Start", $K174:$K1123, $J174:$J1123)), $K174="3 - Start", (_xlfn.XLOOKUP("3 - End", $K174:K1123, $J174:$J1123)) - (_xlfn.XLOOKUP("3 - Start", $K174:K1123, $J174:$J1123)), $K174="4 - Start", (_xlfn.XLOOKUP("4 - End", $K174:$K1123, $J174:$J1123)) - (_xlfn.XLOOKUP("4 - Start", $K174:$K1123, $J174:J1123))), "")</f>
        <v/>
      </c>
      <c r="M174" s="182"/>
      <c r="N174" s="567"/>
      <c r="O174" s="395"/>
      <c r="P174" s="374"/>
      <c r="Q174" s="535" t="str" cm="1">
        <f t="array" ref="Q174">_xlfn.IFNA(IF($P174="N", $O174, (_xlfn.IFS(AND($P174="Y", $M174="1"), 15-$O174, AND($M174="2", $P174="Y"), 9-$O174, AND($M174="3", $P174="Y"), 11-$O174))), "")</f>
        <v/>
      </c>
      <c r="R174" s="536" t="str">
        <f>IF($K174="Session Start", SUM($L174:(INDEX($K174:$K1116, (MATCH("Session End", $K174:$K1116, 0))))), "")</f>
        <v/>
      </c>
      <c r="S174" s="411"/>
      <c r="T174" s="83"/>
      <c r="V174" s="76"/>
      <c r="W174" s="556" t="str">
        <f>IFERROR(INDEX('Kennel Link Mapping'!$B$1:$B$4, (MATCH('Session Log'!$V174, 'Kennel Link Mapping'!$A$1:$A$4, 0))), "")</f>
        <v/>
      </c>
      <c r="X174" s="56"/>
    </row>
    <row r="175" spans="1:24" ht="39.75" customHeight="1" thickBot="1" x14ac:dyDescent="0.2">
      <c r="A175" s="192"/>
      <c r="B175" s="118"/>
      <c r="C175" s="92"/>
      <c r="D175" s="158"/>
      <c r="E175" s="169"/>
      <c r="F175" s="161"/>
      <c r="G175" s="88"/>
      <c r="H175" s="88"/>
      <c r="I175" s="108"/>
      <c r="J175" s="288"/>
      <c r="K175" s="203"/>
      <c r="L175" s="521" t="str" cm="1">
        <f t="array" ref="L175">IFERROR(_xlfn.IFS($K175="1 - Start", (_xlfn.XLOOKUP("1 - End", $K175:$K1124,$J175:$J1124)) - (_xlfn.XLOOKUP("1 - Start", $K175:$K1124, $J175:$J1124)), $K175="2 - Start", (_xlfn.XLOOKUP("2 - End", $K175:$K1124, $J175:$J1124)) - (_xlfn.XLOOKUP("2 - Start", $K175:$K1124, $J175:$J1124)), $K175="3 - Start", (_xlfn.XLOOKUP("3 - End", $K175:K1124, $J175:$J1124)) - (_xlfn.XLOOKUP("3 - Start", $K175:K1124, $J175:$J1124)), $K175="4 - Start", (_xlfn.XLOOKUP("4 - End", $K175:$K1124, $J175:$J1124)) - (_xlfn.XLOOKUP("4 - Start", $K175:$K1124, $J175:J1124))), "")</f>
        <v/>
      </c>
      <c r="M175" s="182"/>
      <c r="N175" s="567"/>
      <c r="O175" s="395"/>
      <c r="P175" s="374"/>
      <c r="Q175" s="535" t="str" cm="1">
        <f t="array" ref="Q175">_xlfn.IFNA(IF($P175="N", $O175, (_xlfn.IFS(AND($P175="Y", $M175="1"), 15-$O175, AND($M175="2", $P175="Y"), 9-$O175, AND($M175="3", $P175="Y"), 11-$O175))), "")</f>
        <v/>
      </c>
      <c r="R175" s="536" t="str">
        <f>IF($K175="Session Start", SUM($L175:(INDEX($K175:$K1117, (MATCH("Session End", $K175:$K1117, 0))))), "")</f>
        <v/>
      </c>
      <c r="S175" s="411"/>
      <c r="T175" s="83"/>
      <c r="V175" s="135"/>
      <c r="W175" s="556" t="str">
        <f>IFERROR(INDEX('Kennel Link Mapping'!$B$1:$B$4, (MATCH('Session Log'!$V175, 'Kennel Link Mapping'!$A$1:$A$4, 0))), "")</f>
        <v/>
      </c>
      <c r="X175" s="56"/>
    </row>
    <row r="176" spans="1:24" ht="39.75" customHeight="1" x14ac:dyDescent="0.15">
      <c r="A176" s="192"/>
      <c r="B176" s="118"/>
      <c r="C176" s="92"/>
      <c r="D176" s="158"/>
      <c r="E176" s="169"/>
      <c r="F176" s="161"/>
      <c r="G176" s="88"/>
      <c r="H176" s="88"/>
      <c r="I176" s="108"/>
      <c r="J176" s="288"/>
      <c r="K176" s="203"/>
      <c r="L176" s="521" t="str" cm="1">
        <f t="array" ref="L176">IFERROR(_xlfn.IFS($K176="1 - Start", (_xlfn.XLOOKUP("1 - End", $K176:$K1125,$J176:$J1125)) - (_xlfn.XLOOKUP("1 - Start", $K176:$K1125, $J176:$J1125)), $K176="2 - Start", (_xlfn.XLOOKUP("2 - End", $K176:$K1125, $J176:$J1125)) - (_xlfn.XLOOKUP("2 - Start", $K176:$K1125, $J176:$J1125)), $K176="3 - Start", (_xlfn.XLOOKUP("3 - End", $K176:K1125, $J176:$J1125)) - (_xlfn.XLOOKUP("3 - Start", $K176:K1125, $J176:$J1125)), $K176="4 - Start", (_xlfn.XLOOKUP("4 - End", $K176:$K1125, $J176:$J1125)) - (_xlfn.XLOOKUP("4 - Start", $K176:$K1125, $J176:J1125))), "")</f>
        <v/>
      </c>
      <c r="M176" s="182"/>
      <c r="N176" s="567"/>
      <c r="O176" s="395"/>
      <c r="P176" s="374"/>
      <c r="Q176" s="535" t="str" cm="1">
        <f t="array" ref="Q176">_xlfn.IFNA(IF($P176="N", $O176, (_xlfn.IFS(AND($P176="Y", $M176="1"), 15-$O176, AND($M176="2", $P176="Y"), 9-$O176, AND($M176="3", $P176="Y"), 11-$O176))), "")</f>
        <v/>
      </c>
      <c r="R176" s="536" t="str">
        <f>IF($K176="Session Start", SUM($L176:(INDEX($K176:$K1118, (MATCH("Session End", $K176:$K1118, 0))))), "")</f>
        <v/>
      </c>
      <c r="S176" s="411"/>
      <c r="T176" s="83"/>
      <c r="W176" s="556" t="str">
        <f>IFERROR(INDEX('Kennel Link Mapping'!$B$1:$B$4, (MATCH('Session Log'!$V176, 'Kennel Link Mapping'!$A$1:$A$4, 0))), "")</f>
        <v/>
      </c>
      <c r="X176" s="56"/>
    </row>
    <row r="177" spans="1:24" ht="39.75" customHeight="1" x14ac:dyDescent="0.15">
      <c r="A177" s="192"/>
      <c r="B177" s="118"/>
      <c r="C177" s="92"/>
      <c r="D177" s="158"/>
      <c r="E177" s="169"/>
      <c r="F177" s="161"/>
      <c r="G177" s="88"/>
      <c r="H177" s="88"/>
      <c r="I177" s="108"/>
      <c r="J177" s="288"/>
      <c r="K177" s="203"/>
      <c r="L177" s="521" t="str" cm="1">
        <f t="array" ref="L177">IFERROR(_xlfn.IFS($K177="1 - Start", (_xlfn.XLOOKUP("1 - End", $K177:$K1126,$J177:$J1126)) - (_xlfn.XLOOKUP("1 - Start", $K177:$K1126, $J177:$J1126)), $K177="2 - Start", (_xlfn.XLOOKUP("2 - End", $K177:$K1126, $J177:$J1126)) - (_xlfn.XLOOKUP("2 - Start", $K177:$K1126, $J177:$J1126)), $K177="3 - Start", (_xlfn.XLOOKUP("3 - End", $K177:K1126, $J177:$J1126)) - (_xlfn.XLOOKUP("3 - Start", $K177:K1126, $J177:$J1126)), $K177="4 - Start", (_xlfn.XLOOKUP("4 - End", $K177:$K1126, $J177:$J1126)) - (_xlfn.XLOOKUP("4 - Start", $K177:$K1126, $J177:J1126))), "")</f>
        <v/>
      </c>
      <c r="M177" s="182"/>
      <c r="N177" s="567"/>
      <c r="O177" s="395"/>
      <c r="P177" s="374"/>
      <c r="Q177" s="535" t="str" cm="1">
        <f t="array" ref="Q177">_xlfn.IFNA(IF($P177="N", $O177, (_xlfn.IFS(AND($P177="Y", $M177="1"), 15-$O177, AND($M177="2", $P177="Y"), 9-$O177, AND($M177="3", $P177="Y"), 11-$O177))), "")</f>
        <v/>
      </c>
      <c r="R177" s="536" t="str">
        <f>IF($K177="Session Start", SUM($L177:(INDEX($K177:$K1119, (MATCH("Session End", $K177:$K1119, 0))))), "")</f>
        <v/>
      </c>
      <c r="S177" s="411"/>
      <c r="T177" s="83"/>
      <c r="W177" s="556" t="str">
        <f>IFERROR(INDEX('Kennel Link Mapping'!$B$1:$B$4, (MATCH('Session Log'!$V177, 'Kennel Link Mapping'!$A$1:$A$4, 0))), "")</f>
        <v/>
      </c>
      <c r="X177" s="56"/>
    </row>
    <row r="178" spans="1:24" ht="39.75" customHeight="1" x14ac:dyDescent="0.15">
      <c r="A178" s="192"/>
      <c r="B178" s="118"/>
      <c r="C178" s="92"/>
      <c r="D178" s="163"/>
      <c r="E178" s="169"/>
      <c r="F178" s="162"/>
      <c r="G178" s="88"/>
      <c r="H178" s="88"/>
      <c r="I178" s="108"/>
      <c r="J178" s="288"/>
      <c r="K178" s="203"/>
      <c r="L178" s="521" t="str" cm="1">
        <f t="array" ref="L178">IFERROR(_xlfn.IFS($K178="1 - Start", (_xlfn.XLOOKUP("1 - End", $K178:$K1127,$J178:$J1127)) - (_xlfn.XLOOKUP("1 - Start", $K178:$K1127, $J178:$J1127)), $K178="2 - Start", (_xlfn.XLOOKUP("2 - End", $K178:$K1127, $J178:$J1127)) - (_xlfn.XLOOKUP("2 - Start", $K178:$K1127, $J178:$J1127)), $K178="3 - Start", (_xlfn.XLOOKUP("3 - End", $K178:K1127, $J178:$J1127)) - (_xlfn.XLOOKUP("3 - Start", $K178:K1127, $J178:$J1127)), $K178="4 - Start", (_xlfn.XLOOKUP("4 - End", $K178:$K1127, $J178:$J1127)) - (_xlfn.XLOOKUP("4 - Start", $K178:$K1127, $J178:J1127))), "")</f>
        <v/>
      </c>
      <c r="M178" s="182"/>
      <c r="N178" s="567"/>
      <c r="O178" s="395"/>
      <c r="P178" s="374"/>
      <c r="Q178" s="535" t="str" cm="1">
        <f t="array" ref="Q178">_xlfn.IFNA(IF($P178="N", $O178, (_xlfn.IFS(AND($P178="Y", $M178="1"), 15-$O178, AND($M178="2", $P178="Y"), 9-$O178, AND($M178="3", $P178="Y"), 11-$O178))), "")</f>
        <v/>
      </c>
      <c r="R178" s="536" t="str">
        <f>IF($K178="Session Start", SUM($L178:(INDEX($K178:$K1120, (MATCH("Session End", $K178:$K1120, 0))))), "")</f>
        <v/>
      </c>
      <c r="S178" s="411"/>
      <c r="T178" s="83"/>
      <c r="W178" s="556" t="str">
        <f>IFERROR(INDEX('Kennel Link Mapping'!$B$1:$B$4, (MATCH('Session Log'!$V178, 'Kennel Link Mapping'!$A$1:$A$4, 0))), "")</f>
        <v/>
      </c>
      <c r="X178" s="56"/>
    </row>
    <row r="179" spans="1:24" ht="39.75" customHeight="1" x14ac:dyDescent="0.15">
      <c r="A179" s="192"/>
      <c r="B179" s="118"/>
      <c r="C179" s="92"/>
      <c r="D179" s="158"/>
      <c r="E179" s="169"/>
      <c r="F179" s="161"/>
      <c r="G179" s="88"/>
      <c r="H179" s="88"/>
      <c r="I179" s="108"/>
      <c r="J179" s="288"/>
      <c r="K179" s="203"/>
      <c r="L179" s="521" t="str" cm="1">
        <f t="array" ref="L179">IFERROR(_xlfn.IFS($K179="1 - Start", (_xlfn.XLOOKUP("1 - End", $K179:$K1128,$J179:$J1128)) - (_xlfn.XLOOKUP("1 - Start", $K179:$K1128, $J179:$J1128)), $K179="2 - Start", (_xlfn.XLOOKUP("2 - End", $K179:$K1128, $J179:$J1128)) - (_xlfn.XLOOKUP("2 - Start", $K179:$K1128, $J179:$J1128)), $K179="3 - Start", (_xlfn.XLOOKUP("3 - End", $K179:K1128, $J179:$J1128)) - (_xlfn.XLOOKUP("3 - Start", $K179:K1128, $J179:$J1128)), $K179="4 - Start", (_xlfn.XLOOKUP("4 - End", $K179:$K1128, $J179:$J1128)) - (_xlfn.XLOOKUP("4 - Start", $K179:$K1128, $J179:J1128))), "")</f>
        <v/>
      </c>
      <c r="M179" s="182"/>
      <c r="N179" s="567"/>
      <c r="O179" s="395"/>
      <c r="P179" s="374"/>
      <c r="Q179" s="535" t="str" cm="1">
        <f t="array" ref="Q179">_xlfn.IFNA(IF($P179="N", $O179, (_xlfn.IFS(AND($P179="Y", $M179="1"), 15-$O179, AND($M179="2", $P179="Y"), 9-$O179, AND($M179="3", $P179="Y"), 11-$O179))), "")</f>
        <v/>
      </c>
      <c r="R179" s="536" t="str">
        <f>IF($K179="Session Start", SUM($L179:(INDEX($K179:$K1121, (MATCH("Session End", $K179:$K1121, 0))))), "")</f>
        <v/>
      </c>
      <c r="S179" s="411"/>
      <c r="T179" s="83"/>
      <c r="W179" s="556" t="str">
        <f>IFERROR(INDEX('Kennel Link Mapping'!$B$1:$B$4, (MATCH('Session Log'!$V179, 'Kennel Link Mapping'!$A$1:$A$4, 0))), "")</f>
        <v/>
      </c>
      <c r="X179" s="56"/>
    </row>
    <row r="180" spans="1:24" ht="39.75" customHeight="1" x14ac:dyDescent="0.15">
      <c r="A180" s="192"/>
      <c r="B180" s="118"/>
      <c r="C180" s="92"/>
      <c r="D180" s="158"/>
      <c r="E180" s="169"/>
      <c r="F180" s="161"/>
      <c r="G180" s="88"/>
      <c r="H180" s="88"/>
      <c r="I180" s="108"/>
      <c r="J180" s="288"/>
      <c r="K180" s="203"/>
      <c r="L180" s="521" t="str" cm="1">
        <f t="array" ref="L180">IFERROR(_xlfn.IFS($K180="1 - Start", (_xlfn.XLOOKUP("1 - End", $K180:$K1129,$J180:$J1129)) - (_xlfn.XLOOKUP("1 - Start", $K180:$K1129, $J180:$J1129)), $K180="2 - Start", (_xlfn.XLOOKUP("2 - End", $K180:$K1129, $J180:$J1129)) - (_xlfn.XLOOKUP("2 - Start", $K180:$K1129, $J180:$J1129)), $K180="3 - Start", (_xlfn.XLOOKUP("3 - End", $K180:K1129, $J180:$J1129)) - (_xlfn.XLOOKUP("3 - Start", $K180:K1129, $J180:$J1129)), $K180="4 - Start", (_xlfn.XLOOKUP("4 - End", $K180:$K1129, $J180:$J1129)) - (_xlfn.XLOOKUP("4 - Start", $K180:$K1129, $J180:J1129))), "")</f>
        <v/>
      </c>
      <c r="M180" s="182"/>
      <c r="N180" s="567"/>
      <c r="O180" s="395"/>
      <c r="P180" s="374"/>
      <c r="Q180" s="535" t="str" cm="1">
        <f t="array" ref="Q180">_xlfn.IFNA(IF($P180="N", $O180, (_xlfn.IFS(AND($P180="Y", $M180="1"), 15-$O180, AND($M180="2", $P180="Y"), 9-$O180, AND($M180="3", $P180="Y"), 11-$O180))), "")</f>
        <v/>
      </c>
      <c r="R180" s="536" t="str">
        <f>IF($K180="Session Start", SUM($L180:(INDEX($K180:$K1122, (MATCH("Session End", $K180:$K1122, 0))))), "")</f>
        <v/>
      </c>
      <c r="S180" s="411"/>
      <c r="T180" s="83"/>
      <c r="W180" s="556" t="str">
        <f>IFERROR(INDEX('Kennel Link Mapping'!$B$1:$B$4, (MATCH('Session Log'!$V180, 'Kennel Link Mapping'!$A$1:$A$4, 0))), "")</f>
        <v/>
      </c>
      <c r="X180" s="56"/>
    </row>
    <row r="181" spans="1:24" ht="39.75" customHeight="1" x14ac:dyDescent="0.15">
      <c r="A181" s="192"/>
      <c r="B181" s="118"/>
      <c r="C181" s="92"/>
      <c r="D181" s="158"/>
      <c r="E181" s="169"/>
      <c r="F181" s="161"/>
      <c r="G181" s="88"/>
      <c r="H181" s="88"/>
      <c r="I181" s="108"/>
      <c r="J181" s="288"/>
      <c r="K181" s="203"/>
      <c r="L181" s="521" t="str" cm="1">
        <f t="array" ref="L181">IFERROR(_xlfn.IFS($K181="1 - Start", (_xlfn.XLOOKUP("1 - End", $K181:$K1130,$J181:$J1130)) - (_xlfn.XLOOKUP("1 - Start", $K181:$K1130, $J181:$J1130)), $K181="2 - Start", (_xlfn.XLOOKUP("2 - End", $K181:$K1130, $J181:$J1130)) - (_xlfn.XLOOKUP("2 - Start", $K181:$K1130, $J181:$J1130)), $K181="3 - Start", (_xlfn.XLOOKUP("3 - End", $K181:K1130, $J181:$J1130)) - (_xlfn.XLOOKUP("3 - Start", $K181:K1130, $J181:$J1130)), $K181="4 - Start", (_xlfn.XLOOKUP("4 - End", $K181:$K1130, $J181:$J1130)) - (_xlfn.XLOOKUP("4 - Start", $K181:$K1130, $J181:J1130))), "")</f>
        <v/>
      </c>
      <c r="M181" s="182"/>
      <c r="N181" s="567"/>
      <c r="O181" s="395"/>
      <c r="P181" s="374"/>
      <c r="Q181" s="535" t="str" cm="1">
        <f t="array" ref="Q181">_xlfn.IFNA(IF($P181="N", $O181, (_xlfn.IFS(AND($P181="Y", $M181="1"), 15-$O181, AND($M181="2", $P181="Y"), 9-$O181, AND($M181="3", $P181="Y"), 11-$O181))), "")</f>
        <v/>
      </c>
      <c r="R181" s="536" t="str">
        <f>IF($K181="Session Start", SUM($L181:(INDEX($K181:$K1123, (MATCH("Session End", $K181:$K1123, 0))))), "")</f>
        <v/>
      </c>
      <c r="S181" s="411"/>
      <c r="T181" s="83"/>
      <c r="W181" s="556" t="str">
        <f>IFERROR(INDEX('Kennel Link Mapping'!$B$1:$B$4, (MATCH('Session Log'!$V181, 'Kennel Link Mapping'!$A$1:$A$4, 0))), "")</f>
        <v/>
      </c>
      <c r="X181" s="56"/>
    </row>
    <row r="182" spans="1:24" ht="39.75" customHeight="1" x14ac:dyDescent="0.15">
      <c r="A182" s="192"/>
      <c r="B182" s="118"/>
      <c r="C182" s="92"/>
      <c r="D182" s="163"/>
      <c r="E182" s="169"/>
      <c r="F182" s="162"/>
      <c r="G182" s="88"/>
      <c r="H182" s="88"/>
      <c r="I182" s="108"/>
      <c r="J182" s="281"/>
      <c r="K182" s="203"/>
      <c r="L182" s="521" t="str" cm="1">
        <f t="array" ref="L182">IFERROR(_xlfn.IFS($K182="1 - Start", (_xlfn.XLOOKUP("1 - End", $K182:$K1131,$J182:$J1131)) - (_xlfn.XLOOKUP("1 - Start", $K182:$K1131, $J182:$J1131)), $K182="2 - Start", (_xlfn.XLOOKUP("2 - End", $K182:$K1131, $J182:$J1131)) - (_xlfn.XLOOKUP("2 - Start", $K182:$K1131, $J182:$J1131)), $K182="3 - Start", (_xlfn.XLOOKUP("3 - End", $K182:K1131, $J182:$J1131)) - (_xlfn.XLOOKUP("3 - Start", $K182:K1131, $J182:$J1131)), $K182="4 - Start", (_xlfn.XLOOKUP("4 - End", $K182:$K1131, $J182:$J1131)) - (_xlfn.XLOOKUP("4 - Start", $K182:$K1131, $J182:J1131))), "")</f>
        <v/>
      </c>
      <c r="M182" s="182"/>
      <c r="N182" s="567"/>
      <c r="O182" s="395"/>
      <c r="P182" s="374"/>
      <c r="Q182" s="535" t="str" cm="1">
        <f t="array" ref="Q182">_xlfn.IFNA(IF($P182="N", $O182, (_xlfn.IFS(AND($P182="Y", $M182="1"), 15-$O182, AND($M182="2", $P182="Y"), 9-$O182, AND($M182="3", $P182="Y"), 11-$O182))), "")</f>
        <v/>
      </c>
      <c r="R182" s="536" t="str">
        <f>IF($K182="Session Start", SUM($L182:(INDEX($K182:$K1124, (MATCH("Session End", $K182:$K1124, 0))))), "")</f>
        <v/>
      </c>
      <c r="S182" s="411"/>
      <c r="T182" s="83"/>
      <c r="W182" s="556" t="str">
        <f>IFERROR(INDEX('Kennel Link Mapping'!$B$1:$B$4, (MATCH('Session Log'!$V182, 'Kennel Link Mapping'!$A$1:$A$4, 0))), "")</f>
        <v/>
      </c>
      <c r="X182" s="56"/>
    </row>
    <row r="183" spans="1:24" ht="39.75" customHeight="1" x14ac:dyDescent="0.15">
      <c r="A183" s="192"/>
      <c r="B183" s="118"/>
      <c r="C183" s="92"/>
      <c r="D183" s="158"/>
      <c r="E183" s="169"/>
      <c r="F183" s="161"/>
      <c r="G183" s="88"/>
      <c r="H183" s="88"/>
      <c r="I183" s="108"/>
      <c r="J183" s="281"/>
      <c r="K183" s="203"/>
      <c r="L183" s="521" t="str" cm="1">
        <f t="array" ref="L183">IFERROR(_xlfn.IFS($K183="1 - Start", (_xlfn.XLOOKUP("1 - End", $K183:$K1132,$J183:$J1132)) - (_xlfn.XLOOKUP("1 - Start", $K183:$K1132, $J183:$J1132)), $K183="2 - Start", (_xlfn.XLOOKUP("2 - End", $K183:$K1132, $J183:$J1132)) - (_xlfn.XLOOKUP("2 - Start", $K183:$K1132, $J183:$J1132)), $K183="3 - Start", (_xlfn.XLOOKUP("3 - End", $K183:K1132, $J183:$J1132)) - (_xlfn.XLOOKUP("3 - Start", $K183:K1132, $J183:$J1132)), $K183="4 - Start", (_xlfn.XLOOKUP("4 - End", $K183:$K1132, $J183:$J1132)) - (_xlfn.XLOOKUP("4 - Start", $K183:$K1132, $J183:J1132))), "")</f>
        <v/>
      </c>
      <c r="M183" s="182"/>
      <c r="N183" s="567"/>
      <c r="O183" s="395"/>
      <c r="P183" s="374"/>
      <c r="Q183" s="535" t="str" cm="1">
        <f t="array" ref="Q183">_xlfn.IFNA(IF($P183="N", $O183, (_xlfn.IFS(AND($P183="Y", $M183="1"), 15-$O183, AND($M183="2", $P183="Y"), 9-$O183, AND($M183="3", $P183="Y"), 11-$O183))), "")</f>
        <v/>
      </c>
      <c r="R183" s="536" t="str">
        <f>IF($K183="Session Start", SUM($L183:(INDEX($K183:$K1125, (MATCH("Session End", $K183:$K1125, 0))))), "")</f>
        <v/>
      </c>
      <c r="S183" s="411"/>
      <c r="T183" s="83"/>
      <c r="W183" s="556" t="str">
        <f>IFERROR(INDEX('Kennel Link Mapping'!$B$1:$B$4, (MATCH('Session Log'!$V183, 'Kennel Link Mapping'!$A$1:$A$4, 0))), "")</f>
        <v/>
      </c>
      <c r="X183" s="56"/>
    </row>
    <row r="184" spans="1:24" ht="39.75" customHeight="1" x14ac:dyDescent="0.15">
      <c r="A184" s="192"/>
      <c r="B184" s="118"/>
      <c r="C184" s="92"/>
      <c r="D184" s="158"/>
      <c r="E184" s="169"/>
      <c r="F184" s="161"/>
      <c r="G184" s="88"/>
      <c r="H184" s="88"/>
      <c r="I184" s="108"/>
      <c r="J184" s="281"/>
      <c r="K184" s="203"/>
      <c r="L184" s="521" t="str" cm="1">
        <f t="array" ref="L184">IFERROR(_xlfn.IFS($K184="1 - Start", (_xlfn.XLOOKUP("1 - End", $K184:$K1133,$J184:$J1133)) - (_xlfn.XLOOKUP("1 - Start", $K184:$K1133, $J184:$J1133)), $K184="2 - Start", (_xlfn.XLOOKUP("2 - End", $K184:$K1133, $J184:$J1133)) - (_xlfn.XLOOKUP("2 - Start", $K184:$K1133, $J184:$J1133)), $K184="3 - Start", (_xlfn.XLOOKUP("3 - End", $K184:K1133, $J184:$J1133)) - (_xlfn.XLOOKUP("3 - Start", $K184:K1133, $J184:$J1133)), $K184="4 - Start", (_xlfn.XLOOKUP("4 - End", $K184:$K1133, $J184:$J1133)) - (_xlfn.XLOOKUP("4 - Start", $K184:$K1133, $J184:J1133))), "")</f>
        <v/>
      </c>
      <c r="M184" s="182"/>
      <c r="N184" s="563"/>
      <c r="P184" s="374"/>
      <c r="Q184" s="535" t="str" cm="1">
        <f t="array" ref="Q184">_xlfn.IFNA(IF($P184="N", $O184, (_xlfn.IFS(AND($P184="Y", $M184="1"), 15-$O184, AND($M184="2", $P184="Y"), 9-$O184, AND($M184="3", $P184="Y"), 11-$O184))), "")</f>
        <v/>
      </c>
      <c r="R184" s="536" t="str">
        <f>IF($K184="Session Start", SUM($L184:(INDEX($K184:$K1126, (MATCH("Session End", $K184:$K1126, 0))))), "")</f>
        <v/>
      </c>
      <c r="S184" s="411"/>
      <c r="T184" s="83"/>
      <c r="W184" s="556" t="str">
        <f>IFERROR(INDEX('Kennel Link Mapping'!$B$1:$B$4, (MATCH('Session Log'!$V184, 'Kennel Link Mapping'!$A$1:$A$4, 0))), "")</f>
        <v/>
      </c>
      <c r="X184" s="56"/>
    </row>
    <row r="185" spans="1:24" ht="39.75" customHeight="1" x14ac:dyDescent="0.15">
      <c r="A185" s="192"/>
      <c r="B185" s="118"/>
      <c r="C185" s="92"/>
      <c r="D185" s="158"/>
      <c r="E185" s="169"/>
      <c r="F185" s="161"/>
      <c r="G185" s="88"/>
      <c r="H185" s="88"/>
      <c r="I185" s="108"/>
      <c r="J185" s="281"/>
      <c r="K185" s="203"/>
      <c r="L185" s="521" t="str" cm="1">
        <f t="array" ref="L185">IFERROR(_xlfn.IFS($K185="1 - Start", (_xlfn.XLOOKUP("1 - End", $K185:$K1134,$J185:$J1134)) - (_xlfn.XLOOKUP("1 - Start", $K185:$K1134, $J185:$J1134)), $K185="2 - Start", (_xlfn.XLOOKUP("2 - End", $K185:$K1134, $J185:$J1134)) - (_xlfn.XLOOKUP("2 - Start", $K185:$K1134, $J185:$J1134)), $K185="3 - Start", (_xlfn.XLOOKUP("3 - End", $K185:K1134, $J185:$J1134)) - (_xlfn.XLOOKUP("3 - Start", $K185:K1134, $J185:$J1134)), $K185="4 - Start", (_xlfn.XLOOKUP("4 - End", $K185:$K1134, $J185:$J1134)) - (_xlfn.XLOOKUP("4 - Start", $K185:$K1134, $J185:J1134))), "")</f>
        <v/>
      </c>
      <c r="M185" s="182"/>
      <c r="N185" s="563"/>
      <c r="P185" s="374"/>
      <c r="Q185" s="535" t="str" cm="1">
        <f t="array" ref="Q185">_xlfn.IFNA(IF($P185="N", $O185, (_xlfn.IFS(AND($P185="Y", $M185="1"), 15-$O185, AND($M185="2", $P185="Y"), 9-$O185, AND($M185="3", $P185="Y"), 11-$O185))), "")</f>
        <v/>
      </c>
      <c r="R185" s="536" t="str">
        <f>IF($K185="Session Start", SUM($L185:(INDEX($K185:$K1127, (MATCH("Session End", $K185:$K1127, 0))))), "")</f>
        <v/>
      </c>
      <c r="S185" s="411"/>
      <c r="T185" s="83"/>
      <c r="W185" s="556" t="str">
        <f>IFERROR(INDEX('Kennel Link Mapping'!$B$1:$B$4, (MATCH('Session Log'!$V185, 'Kennel Link Mapping'!$A$1:$A$4, 0))), "")</f>
        <v/>
      </c>
      <c r="X185" s="56"/>
    </row>
    <row r="186" spans="1:24" ht="39.75" customHeight="1" x14ac:dyDescent="0.15">
      <c r="A186" s="192"/>
      <c r="B186" s="118"/>
      <c r="C186" s="92"/>
      <c r="D186" s="163"/>
      <c r="E186" s="169"/>
      <c r="F186" s="162"/>
      <c r="G186" s="88"/>
      <c r="H186" s="88"/>
      <c r="I186" s="108"/>
      <c r="J186" s="288"/>
      <c r="K186" s="203"/>
      <c r="L186" s="521" t="str" cm="1">
        <f t="array" ref="L186">IFERROR(_xlfn.IFS($K186="1 - Start", (_xlfn.XLOOKUP("1 - End", $K186:$K1135,$J186:$J1135)) - (_xlfn.XLOOKUP("1 - Start", $K186:$K1135, $J186:$J1135)), $K186="2 - Start", (_xlfn.XLOOKUP("2 - End", $K186:$K1135, $J186:$J1135)) - (_xlfn.XLOOKUP("2 - Start", $K186:$K1135, $J186:$J1135)), $K186="3 - Start", (_xlfn.XLOOKUP("3 - End", $K186:K1135, $J186:$J1135)) - (_xlfn.XLOOKUP("3 - Start", $K186:K1135, $J186:$J1135)), $K186="4 - Start", (_xlfn.XLOOKUP("4 - End", $K186:$K1135, $J186:$J1135)) - (_xlfn.XLOOKUP("4 - Start", $K186:$K1135, $J186:J1135))), "")</f>
        <v/>
      </c>
      <c r="M186" s="182"/>
      <c r="N186" s="563"/>
      <c r="P186" s="374"/>
      <c r="Q186" s="535" t="str" cm="1">
        <f t="array" ref="Q186">_xlfn.IFNA(IF($P186="N", $O186, (_xlfn.IFS(AND($P186="Y", $M186="1"), 15-$O186, AND($M186="2", $P186="Y"), 9-$O186, AND($M186="3", $P186="Y"), 11-$O186))), "")</f>
        <v/>
      </c>
      <c r="R186" s="536" t="str">
        <f>IF($K186="Session Start", SUM($L186:(INDEX($K186:$K1128, (MATCH("Session End", $K186:$K1128, 0))))), "")</f>
        <v/>
      </c>
      <c r="S186" s="411"/>
      <c r="T186" s="83"/>
      <c r="W186" s="556" t="str">
        <f>IFERROR(INDEX('Kennel Link Mapping'!$B$1:$B$4, (MATCH('Session Log'!$V186, 'Kennel Link Mapping'!$A$1:$A$4, 0))), "")</f>
        <v/>
      </c>
      <c r="X186" s="56"/>
    </row>
    <row r="187" spans="1:24" ht="39.75" customHeight="1" x14ac:dyDescent="0.15">
      <c r="A187" s="192"/>
      <c r="B187" s="118"/>
      <c r="C187" s="92"/>
      <c r="D187" s="158"/>
      <c r="E187" s="169"/>
      <c r="F187" s="161"/>
      <c r="G187" s="88"/>
      <c r="H187" s="88"/>
      <c r="I187" s="108"/>
      <c r="J187" s="288"/>
      <c r="K187" s="203"/>
      <c r="L187" s="521" t="str" cm="1">
        <f t="array" ref="L187">IFERROR(_xlfn.IFS($K187="1 - Start", (_xlfn.XLOOKUP("1 - End", $K187:$K1136,$J187:$J1136)) - (_xlfn.XLOOKUP("1 - Start", $K187:$K1136, $J187:$J1136)), $K187="2 - Start", (_xlfn.XLOOKUP("2 - End", $K187:$K1136, $J187:$J1136)) - (_xlfn.XLOOKUP("2 - Start", $K187:$K1136, $J187:$J1136)), $K187="3 - Start", (_xlfn.XLOOKUP("3 - End", $K187:K1136, $J187:$J1136)) - (_xlfn.XLOOKUP("3 - Start", $K187:K1136, $J187:$J1136)), $K187="4 - Start", (_xlfn.XLOOKUP("4 - End", $K187:$K1136, $J187:$J1136)) - (_xlfn.XLOOKUP("4 - Start", $K187:$K1136, $J187:J1136))), "")</f>
        <v/>
      </c>
      <c r="M187" s="182"/>
      <c r="N187" s="563"/>
      <c r="P187" s="374"/>
      <c r="Q187" s="535" t="str" cm="1">
        <f t="array" ref="Q187">_xlfn.IFNA(IF($P187="N", $O187, (_xlfn.IFS(AND($P187="Y", $M187="1"), 15-$O187, AND($M187="2", $P187="Y"), 9-$O187, AND($M187="3", $P187="Y"), 11-$O187))), "")</f>
        <v/>
      </c>
      <c r="R187" s="536" t="str">
        <f>IF($K187="Session Start", SUM($L187:(INDEX($K187:$K1129, (MATCH("Session End", $K187:$K1129, 0))))), "")</f>
        <v/>
      </c>
      <c r="S187" s="411"/>
      <c r="T187" s="83"/>
      <c r="W187" s="556" t="str">
        <f>IFERROR(INDEX('Kennel Link Mapping'!$B$1:$B$4, (MATCH('Session Log'!$V187, 'Kennel Link Mapping'!$A$1:$A$4, 0))), "")</f>
        <v/>
      </c>
      <c r="X187" s="56"/>
    </row>
    <row r="188" spans="1:24" ht="39.75" customHeight="1" x14ac:dyDescent="0.15">
      <c r="A188" s="192"/>
      <c r="B188" s="118"/>
      <c r="C188" s="92"/>
      <c r="D188" s="158"/>
      <c r="E188" s="169"/>
      <c r="F188" s="161"/>
      <c r="G188" s="88"/>
      <c r="H188" s="88"/>
      <c r="I188" s="108"/>
      <c r="J188" s="288"/>
      <c r="K188" s="203"/>
      <c r="L188" s="521" t="str" cm="1">
        <f t="array" ref="L188">IFERROR(_xlfn.IFS($K188="1 - Start", (_xlfn.XLOOKUP("1 - End", $K188:$K1137,$J188:$J1137)) - (_xlfn.XLOOKUP("1 - Start", $K188:$K1137, $J188:$J1137)), $K188="2 - Start", (_xlfn.XLOOKUP("2 - End", $K188:$K1137, $J188:$J1137)) - (_xlfn.XLOOKUP("2 - Start", $K188:$K1137, $J188:$J1137)), $K188="3 - Start", (_xlfn.XLOOKUP("3 - End", $K188:K1137, $J188:$J1137)) - (_xlfn.XLOOKUP("3 - Start", $K188:K1137, $J188:$J1137)), $K188="4 - Start", (_xlfn.XLOOKUP("4 - End", $K188:$K1137, $J188:$J1137)) - (_xlfn.XLOOKUP("4 - Start", $K188:$K1137, $J188:J1137))), "")</f>
        <v/>
      </c>
      <c r="M188" s="182"/>
      <c r="N188" s="563"/>
      <c r="P188" s="374"/>
      <c r="Q188" s="535" t="str" cm="1">
        <f t="array" ref="Q188">_xlfn.IFNA(IF($P188="N", $O188, (_xlfn.IFS(AND($P188="Y", $M188="1"), 15-$O188, AND($M188="2", $P188="Y"), 9-$O188, AND($M188="3", $P188="Y"), 11-$O188))), "")</f>
        <v/>
      </c>
      <c r="R188" s="536" t="str">
        <f>IF($K188="Session Start", SUM($L188:(INDEX($K188:$K1130, (MATCH("Session End", $K188:$K1130, 0))))), "")</f>
        <v/>
      </c>
      <c r="S188" s="411"/>
      <c r="T188" s="83"/>
      <c r="W188" s="556" t="str">
        <f>IFERROR(INDEX('Kennel Link Mapping'!$B$1:$B$4, (MATCH('Session Log'!$V188, 'Kennel Link Mapping'!$A$1:$A$4, 0))), "")</f>
        <v/>
      </c>
      <c r="X188" s="56"/>
    </row>
    <row r="189" spans="1:24" ht="39.75" customHeight="1" x14ac:dyDescent="0.15">
      <c r="A189" s="192"/>
      <c r="B189" s="118"/>
      <c r="C189" s="92"/>
      <c r="D189" s="158"/>
      <c r="E189" s="169"/>
      <c r="F189" s="161"/>
      <c r="G189" s="88"/>
      <c r="H189" s="88"/>
      <c r="I189" s="108"/>
      <c r="J189" s="281"/>
      <c r="K189" s="203"/>
      <c r="L189" s="521" t="str" cm="1">
        <f t="array" ref="L189">IFERROR(_xlfn.IFS($K189="1 - Start", (_xlfn.XLOOKUP("1 - End", $K189:$K1138,$J189:$J1138)) - (_xlfn.XLOOKUP("1 - Start", $K189:$K1138, $J189:$J1138)), $K189="2 - Start", (_xlfn.XLOOKUP("2 - End", $K189:$K1138, $J189:$J1138)) - (_xlfn.XLOOKUP("2 - Start", $K189:$K1138, $J189:$J1138)), $K189="3 - Start", (_xlfn.XLOOKUP("3 - End", $K189:K1138, $J189:$J1138)) - (_xlfn.XLOOKUP("3 - Start", $K189:K1138, $J189:$J1138)), $K189="4 - Start", (_xlfn.XLOOKUP("4 - End", $K189:$K1138, $J189:$J1138)) - (_xlfn.XLOOKUP("4 - Start", $K189:$K1138, $J189:J1138))), "")</f>
        <v/>
      </c>
      <c r="M189" s="182"/>
      <c r="N189" s="563"/>
      <c r="P189" s="374"/>
      <c r="Q189" s="535" t="str" cm="1">
        <f t="array" ref="Q189">_xlfn.IFNA(IF($P189="N", $O189, (_xlfn.IFS(AND($P189="Y", $M189="1"), 15-$O189, AND($M189="2", $P189="Y"), 9-$O189, AND($M189="3", $P189="Y"), 11-$O189))), "")</f>
        <v/>
      </c>
      <c r="R189" s="536" t="str">
        <f>IF($K189="Session Start", SUM($L189:(INDEX($K189:$K1131, (MATCH("Session End", $K189:$K1131, 0))))), "")</f>
        <v/>
      </c>
      <c r="S189" s="411"/>
      <c r="T189" s="315"/>
      <c r="W189" s="556" t="str">
        <f>IFERROR(INDEX('Kennel Link Mapping'!$B$1:$B$4, (MATCH('Session Log'!$V189, 'Kennel Link Mapping'!$A$1:$A$4, 0))), "")</f>
        <v/>
      </c>
      <c r="X189" s="56"/>
    </row>
    <row r="190" spans="1:24" s="187" customFormat="1" ht="39.75" customHeight="1" x14ac:dyDescent="0.15">
      <c r="A190" s="235"/>
      <c r="B190" s="100"/>
      <c r="C190" s="244"/>
      <c r="D190" s="320"/>
      <c r="E190" s="179"/>
      <c r="F190" s="323"/>
      <c r="G190" s="236"/>
      <c r="H190" s="236"/>
      <c r="I190" s="236"/>
      <c r="J190" s="245"/>
      <c r="K190" s="299"/>
      <c r="L190" s="526" t="str" cm="1">
        <f t="array" ref="L190">IFERROR(_xlfn.IFS($K190="1 - Start", (_xlfn.XLOOKUP("1 - End", $K190:$K1139,$J190:$J1139)) - (_xlfn.XLOOKUP("1 - Start", $K190:$K1139, $J190:$J1139)), $K190="2 - Start", (_xlfn.XLOOKUP("2 - End", $K190:$K1139, $J190:$J1139)) - (_xlfn.XLOOKUP("2 - Start", $K190:$K1139, $J190:$J1139)), $K190="3 - Start", (_xlfn.XLOOKUP("3 - End", $K190:K1139, $J190:$J1139)) - (_xlfn.XLOOKUP("3 - Start", $K190:K1139, $J190:$J1139)), $K190="4 - Start", (_xlfn.XLOOKUP("4 - End", $K190:$K1139, $J190:$J1139)) - (_xlfn.XLOOKUP("4 - Start", $K190:$K1139, $J190:J1139))), "")</f>
        <v/>
      </c>
      <c r="M190" s="182"/>
      <c r="N190" s="371"/>
      <c r="O190" s="399"/>
      <c r="P190" s="375"/>
      <c r="Q190" s="545" t="str" cm="1">
        <f t="array" ref="Q190">_xlfn.IFNA(IF($P190="N", $O190, (_xlfn.IFS(AND($P190="Y", $M190="1"), 15-$O190, AND($M190="2", $P190="Y"), 9-$O190, AND($M190="3", $P190="Y"), 11-$O190))), "")</f>
        <v/>
      </c>
      <c r="R190" s="536" t="str">
        <f>IF($K190="Session Start", SUM($L190:(INDEX($K190:$K1132, (MATCH("Session End", $K190:$K1132, 0))))), "")</f>
        <v/>
      </c>
      <c r="S190" s="411"/>
      <c r="T190" s="313"/>
      <c r="U190" s="172"/>
      <c r="V190" s="185"/>
      <c r="W190" s="556" t="str">
        <f>IFERROR(INDEX('Kennel Link Mapping'!$B$1:$B$4, (MATCH('Session Log'!$V190, 'Kennel Link Mapping'!$A$1:$A$4, 0))), "")</f>
        <v/>
      </c>
      <c r="X190" s="186"/>
    </row>
    <row r="191" spans="1:24" s="46" customFormat="1" ht="39.75" customHeight="1" x14ac:dyDescent="0.15">
      <c r="A191" s="192"/>
      <c r="B191" s="118"/>
      <c r="C191" s="92"/>
      <c r="D191" s="231"/>
      <c r="E191" s="178"/>
      <c r="F191" s="157"/>
      <c r="G191" s="88"/>
      <c r="H191" s="88"/>
      <c r="I191" s="108"/>
      <c r="J191" s="281"/>
      <c r="K191" s="300"/>
      <c r="L191" s="523" t="str" cm="1">
        <f t="array" ref="L191">IFERROR(_xlfn.IFS($K191="1 - Start", (_xlfn.XLOOKUP("1 - End", $K191:$K1140,$J191:$J1140)) - (_xlfn.XLOOKUP("1 - Start", $K191:$K1140, $J191:$J1140)), $K191="2 - Start", (_xlfn.XLOOKUP("2 - End", $K191:$K1140, $J191:$J1140)) - (_xlfn.XLOOKUP("2 - Start", $K191:$K1140, $J191:$J1140)), $K191="3 - Start", (_xlfn.XLOOKUP("3 - End", $K191:K1140, $J191:$J1140)) - (_xlfn.XLOOKUP("3 - Start", $K191:K1140, $J191:$J1140)), $K191="4 - Start", (_xlfn.XLOOKUP("4 - End", $K191:$K1140, $J191:$J1140)) - (_xlfn.XLOOKUP("4 - Start", $K191:$K1140, $J191:J1140))), "")</f>
        <v/>
      </c>
      <c r="M191" s="210"/>
      <c r="N191" s="567"/>
      <c r="O191" s="395"/>
      <c r="P191" s="376"/>
      <c r="Q191" s="539" t="str" cm="1">
        <f t="array" ref="Q191">_xlfn.IFNA(IF($P191="N", $O191, (_xlfn.IFS(AND($P191="Y", $M191="1"), 15-$O191, AND($M191="2", $P191="Y"), 9-$O191, AND($M191="3", $P191="Y"), 11-$O191))), "")</f>
        <v/>
      </c>
      <c r="R191" s="536" t="str">
        <f>IF($K191="Session Start", SUM($L191:(INDEX($K191:$K1133, (MATCH("Session End", $K191:$K1133, 0))))), "")</f>
        <v/>
      </c>
      <c r="S191" s="411"/>
      <c r="T191" s="89"/>
      <c r="U191" s="172"/>
      <c r="V191" s="76"/>
      <c r="W191" s="556" t="str">
        <f>IFERROR(INDEX('Kennel Link Mapping'!$B$1:$B$4, (MATCH('Session Log'!$V191, 'Kennel Link Mapping'!$A$1:$A$4, 0))), "")</f>
        <v/>
      </c>
      <c r="X191" s="77"/>
    </row>
    <row r="192" spans="1:24" ht="39.75" customHeight="1" x14ac:dyDescent="0.15">
      <c r="A192" s="192"/>
      <c r="B192" s="118"/>
      <c r="C192" s="92"/>
      <c r="D192" s="158"/>
      <c r="E192" s="169"/>
      <c r="F192" s="161"/>
      <c r="G192" s="88"/>
      <c r="H192" s="88"/>
      <c r="I192" s="108"/>
      <c r="J192" s="281"/>
      <c r="K192" s="203"/>
      <c r="L192" s="521" t="str" cm="1">
        <f t="array" ref="L192">IFERROR(_xlfn.IFS($K192="1 - Start", (_xlfn.XLOOKUP("1 - End", $K192:$K1141,$J192:$J1141)) - (_xlfn.XLOOKUP("1 - Start", $K192:$K1141, $J192:$J1141)), $K192="2 - Start", (_xlfn.XLOOKUP("2 - End", $K192:$K1141, $J192:$J1141)) - (_xlfn.XLOOKUP("2 - Start", $K192:$K1141, $J192:$J1141)), $K192="3 - Start", (_xlfn.XLOOKUP("3 - End", $K192:K1141, $J192:$J1141)) - (_xlfn.XLOOKUP("3 - Start", $K192:K1141, $J192:$J1141)), $K192="4 - Start", (_xlfn.XLOOKUP("4 - End", $K192:$K1141, $J192:$J1141)) - (_xlfn.XLOOKUP("4 - Start", $K192:$K1141, $J192:J1141))), "")</f>
        <v/>
      </c>
      <c r="M192" s="182"/>
      <c r="N192" s="563"/>
      <c r="P192" s="374"/>
      <c r="Q192" s="535" t="str" cm="1">
        <f t="array" ref="Q192">_xlfn.IFNA(IF($P192="N", $O192, (_xlfn.IFS(AND($P192="Y", $M192="1"), 15-$O192, AND($M192="2", $P192="Y"), 9-$O192, AND($M192="3", $P192="Y"), 11-$O192))), "")</f>
        <v/>
      </c>
      <c r="R192" s="536" t="str">
        <f>IF($K192="Session Start", SUM($L192:(INDEX($K192:$K1134, (MATCH("Session End", $K192:$K1134, 0))))), "")</f>
        <v/>
      </c>
      <c r="S192" s="411"/>
      <c r="T192" s="83"/>
      <c r="W192" s="556" t="str">
        <f>IFERROR(INDEX('Kennel Link Mapping'!$B$1:$B$4, (MATCH('Session Log'!$V192, 'Kennel Link Mapping'!$A$1:$A$4, 0))), "")</f>
        <v/>
      </c>
      <c r="X192" s="56"/>
    </row>
    <row r="193" spans="1:24" ht="39.75" customHeight="1" x14ac:dyDescent="0.15">
      <c r="A193" s="192"/>
      <c r="B193" s="118"/>
      <c r="C193" s="92"/>
      <c r="D193" s="158"/>
      <c r="E193" s="169"/>
      <c r="F193" s="161"/>
      <c r="G193" s="88"/>
      <c r="H193" s="88"/>
      <c r="I193" s="108"/>
      <c r="J193" s="288"/>
      <c r="K193" s="203"/>
      <c r="L193" s="521" t="str" cm="1">
        <f t="array" ref="L193">IFERROR(_xlfn.IFS($K193="1 - Start", (_xlfn.XLOOKUP("1 - End", $K193:$K1142,$J193:$J1142)) - (_xlfn.XLOOKUP("1 - Start", $K193:$K1142, $J193:$J1142)), $K193="2 - Start", (_xlfn.XLOOKUP("2 - End", $K193:$K1142, $J193:$J1142)) - (_xlfn.XLOOKUP("2 - Start", $K193:$K1142, $J193:$J1142)), $K193="3 - Start", (_xlfn.XLOOKUP("3 - End", $K193:K1142, $J193:$J1142)) - (_xlfn.XLOOKUP("3 - Start", $K193:K1142, $J193:$J1142)), $K193="4 - Start", (_xlfn.XLOOKUP("4 - End", $K193:$K1142, $J193:$J1142)) - (_xlfn.XLOOKUP("4 - Start", $K193:$K1142, $J193:J1142))), "")</f>
        <v/>
      </c>
      <c r="M193" s="182"/>
      <c r="N193" s="563"/>
      <c r="P193" s="374"/>
      <c r="Q193" s="535" t="str" cm="1">
        <f t="array" ref="Q193">_xlfn.IFNA(IF($P193="N", $O193, (_xlfn.IFS(AND($P193="Y", $M193="1"), 15-$O193, AND($M193="2", $P193="Y"), 9-$O193, AND($M193="3", $P193="Y"), 11-$O193))), "")</f>
        <v/>
      </c>
      <c r="R193" s="536" t="str">
        <f>IF($K193="Session Start", SUM($L193:(INDEX($K193:$K1135, (MATCH("Session End", $K193:$K1135, 0))))), "")</f>
        <v/>
      </c>
      <c r="S193" s="411"/>
      <c r="T193" s="83"/>
      <c r="W193" s="556" t="str">
        <f>IFERROR(INDEX('Kennel Link Mapping'!$B$1:$B$4, (MATCH('Session Log'!$V193, 'Kennel Link Mapping'!$A$1:$A$4, 0))), "")</f>
        <v/>
      </c>
      <c r="X193" s="56"/>
    </row>
    <row r="194" spans="1:24" ht="39.75" customHeight="1" x14ac:dyDescent="0.15">
      <c r="A194" s="192"/>
      <c r="B194" s="118"/>
      <c r="C194" s="92"/>
      <c r="D194" s="163"/>
      <c r="E194" s="169"/>
      <c r="F194" s="162"/>
      <c r="G194" s="88"/>
      <c r="H194" s="88"/>
      <c r="I194" s="108"/>
      <c r="J194" s="281"/>
      <c r="K194" s="203"/>
      <c r="L194" s="521" t="str" cm="1">
        <f t="array" ref="L194">IFERROR(_xlfn.IFS($K194="1 - Start", (_xlfn.XLOOKUP("1 - End", $K194:$K1143,$J194:$J1143)) - (_xlfn.XLOOKUP("1 - Start", $K194:$K1143, $J194:$J1143)), $K194="2 - Start", (_xlfn.XLOOKUP("2 - End", $K194:$K1143, $J194:$J1143)) - (_xlfn.XLOOKUP("2 - Start", $K194:$K1143, $J194:$J1143)), $K194="3 - Start", (_xlfn.XLOOKUP("3 - End", $K194:K1143, $J194:$J1143)) - (_xlfn.XLOOKUP("3 - Start", $K194:K1143, $J194:$J1143)), $K194="4 - Start", (_xlfn.XLOOKUP("4 - End", $K194:$K1143, $J194:$J1143)) - (_xlfn.XLOOKUP("4 - Start", $K194:$K1143, $J194:J1143))), "")</f>
        <v/>
      </c>
      <c r="M194" s="182"/>
      <c r="N194" s="563"/>
      <c r="P194" s="374"/>
      <c r="Q194" s="535" t="str" cm="1">
        <f t="array" ref="Q194">_xlfn.IFNA(IF($P194="N", $O194, (_xlfn.IFS(AND($P194="Y", $M194="1"), 15-$O194, AND($M194="2", $P194="Y"), 9-$O194, AND($M194="3", $P194="Y"), 11-$O194))), "")</f>
        <v/>
      </c>
      <c r="R194" s="536" t="str">
        <f>IF($K194="Session Start", SUM($L194:(INDEX($K194:$K1136, (MATCH("Session End", $K194:$K1136, 0))))), "")</f>
        <v/>
      </c>
      <c r="S194" s="411"/>
      <c r="T194" s="83"/>
      <c r="W194" s="556" t="str">
        <f>IFERROR(INDEX('Kennel Link Mapping'!$B$1:$B$4, (MATCH('Session Log'!$V194, 'Kennel Link Mapping'!$A$1:$A$4, 0))), "")</f>
        <v/>
      </c>
      <c r="X194" s="56"/>
    </row>
    <row r="195" spans="1:24" ht="39.75" customHeight="1" x14ac:dyDescent="0.15">
      <c r="A195" s="192"/>
      <c r="B195" s="118"/>
      <c r="C195" s="92"/>
      <c r="D195" s="163"/>
      <c r="E195" s="169"/>
      <c r="F195" s="162"/>
      <c r="G195" s="88"/>
      <c r="H195" s="88"/>
      <c r="I195" s="108"/>
      <c r="J195" s="281"/>
      <c r="K195" s="203"/>
      <c r="L195" s="521" t="str" cm="1">
        <f t="array" ref="L195">IFERROR(_xlfn.IFS($K195="1 - Start", (_xlfn.XLOOKUP("1 - End", $K195:$K1144,$J195:$J1144)) - (_xlfn.XLOOKUP("1 - Start", $K195:$K1144, $J195:$J1144)), $K195="2 - Start", (_xlfn.XLOOKUP("2 - End", $K195:$K1144, $J195:$J1144)) - (_xlfn.XLOOKUP("2 - Start", $K195:$K1144, $J195:$J1144)), $K195="3 - Start", (_xlfn.XLOOKUP("3 - End", $K195:K1144, $J195:$J1144)) - (_xlfn.XLOOKUP("3 - Start", $K195:K1144, $J195:$J1144)), $K195="4 - Start", (_xlfn.XLOOKUP("4 - End", $K195:$K1144, $J195:$J1144)) - (_xlfn.XLOOKUP("4 - Start", $K195:$K1144, $J195:J1144))), "")</f>
        <v/>
      </c>
      <c r="M195" s="182"/>
      <c r="N195" s="563"/>
      <c r="P195" s="374"/>
      <c r="Q195" s="535" t="str" cm="1">
        <f t="array" ref="Q195">_xlfn.IFNA(IF($P195="N", $O195, (_xlfn.IFS(AND($P195="Y", $M195="1"), 15-$O195, AND($M195="2", $P195="Y"), 9-$O195, AND($M195="3", $P195="Y"), 11-$O195))), "")</f>
        <v/>
      </c>
      <c r="R195" s="536" t="str">
        <f>IF($K195="Session Start", SUM($L195:(INDEX($K195:$K1137, (MATCH("Session End", $K195:$K1137, 0))))), "")</f>
        <v/>
      </c>
      <c r="S195" s="411"/>
      <c r="T195" s="83"/>
      <c r="W195" s="556" t="str">
        <f>IFERROR(INDEX('Kennel Link Mapping'!$B$1:$B$4, (MATCH('Session Log'!$V195, 'Kennel Link Mapping'!$A$1:$A$4, 0))), "")</f>
        <v/>
      </c>
      <c r="X195" s="56"/>
    </row>
    <row r="196" spans="1:24" ht="39.75" customHeight="1" x14ac:dyDescent="0.15">
      <c r="A196" s="192"/>
      <c r="B196" s="118"/>
      <c r="C196" s="92"/>
      <c r="D196" s="163"/>
      <c r="E196" s="169"/>
      <c r="F196" s="162"/>
      <c r="G196" s="88"/>
      <c r="H196" s="88"/>
      <c r="I196" s="108"/>
      <c r="J196" s="288"/>
      <c r="K196" s="203"/>
      <c r="L196" s="521" t="str" cm="1">
        <f t="array" ref="L196">IFERROR(_xlfn.IFS($K196="1 - Start", (_xlfn.XLOOKUP("1 - End", $K196:$K1145,$J196:$J1145)) - (_xlfn.XLOOKUP("1 - Start", $K196:$K1145, $J196:$J1145)), $K196="2 - Start", (_xlfn.XLOOKUP("2 - End", $K196:$K1145, $J196:$J1145)) - (_xlfn.XLOOKUP("2 - Start", $K196:$K1145, $J196:$J1145)), $K196="3 - Start", (_xlfn.XLOOKUP("3 - End", $K196:K1145, $J196:$J1145)) - (_xlfn.XLOOKUP("3 - Start", $K196:K1145, $J196:$J1145)), $K196="4 - Start", (_xlfn.XLOOKUP("4 - End", $K196:$K1145, $J196:$J1145)) - (_xlfn.XLOOKUP("4 - Start", $K196:$K1145, $J196:J1145))), "")</f>
        <v/>
      </c>
      <c r="M196" s="182"/>
      <c r="N196" s="563"/>
      <c r="P196" s="374"/>
      <c r="Q196" s="535" t="str" cm="1">
        <f t="array" ref="Q196">_xlfn.IFNA(IF($P196="N", $O196, (_xlfn.IFS(AND($P196="Y", $M196="1"), 15-$O196, AND($M196="2", $P196="Y"), 9-$O196, AND($M196="3", $P196="Y"), 11-$O196))), "")</f>
        <v/>
      </c>
      <c r="R196" s="536" t="str">
        <f>IF($K196="Session Start", SUM($L196:(INDEX($K196:$K1138, (MATCH("Session End", $K196:$K1138, 0))))), "")</f>
        <v/>
      </c>
      <c r="S196" s="411"/>
      <c r="T196" s="83"/>
      <c r="W196" s="556" t="str">
        <f>IFERROR(INDEX('Kennel Link Mapping'!$B$1:$B$4, (MATCH('Session Log'!$V196, 'Kennel Link Mapping'!$A$1:$A$4, 0))), "")</f>
        <v/>
      </c>
      <c r="X196" s="56"/>
    </row>
    <row r="197" spans="1:24" ht="39.75" customHeight="1" x14ac:dyDescent="0.15">
      <c r="A197" s="192"/>
      <c r="B197" s="118"/>
      <c r="C197" s="92"/>
      <c r="D197" s="158"/>
      <c r="E197" s="169"/>
      <c r="F197" s="161"/>
      <c r="G197" s="88"/>
      <c r="H197" s="88"/>
      <c r="I197" s="108"/>
      <c r="J197" s="288"/>
      <c r="K197" s="203"/>
      <c r="L197" s="521" t="str" cm="1">
        <f t="array" ref="L197">IFERROR(_xlfn.IFS($K197="1 - Start", (_xlfn.XLOOKUP("1 - End", $K197:$K1146,$J197:$J1146)) - (_xlfn.XLOOKUP("1 - Start", $K197:$K1146, $J197:$J1146)), $K197="2 - Start", (_xlfn.XLOOKUP("2 - End", $K197:$K1146, $J197:$J1146)) - (_xlfn.XLOOKUP("2 - Start", $K197:$K1146, $J197:$J1146)), $K197="3 - Start", (_xlfn.XLOOKUP("3 - End", $K197:K1146, $J197:$J1146)) - (_xlfn.XLOOKUP("3 - Start", $K197:K1146, $J197:$J1146)), $K197="4 - Start", (_xlfn.XLOOKUP("4 - End", $K197:$K1146, $J197:$J1146)) - (_xlfn.XLOOKUP("4 - Start", $K197:$K1146, $J197:J1146))), "")</f>
        <v/>
      </c>
      <c r="M197" s="182"/>
      <c r="N197" s="563"/>
      <c r="P197" s="374"/>
      <c r="Q197" s="535" t="str" cm="1">
        <f t="array" ref="Q197">_xlfn.IFNA(IF($P197="N", $O197, (_xlfn.IFS(AND($P197="Y", $M197="1"), 15-$O197, AND($M197="2", $P197="Y"), 9-$O197, AND($M197="3", $P197="Y"), 11-$O197))), "")</f>
        <v/>
      </c>
      <c r="R197" s="536" t="str">
        <f>IF($K197="Session Start", SUM($L197:(INDEX($K197:$K1139, (MATCH("Session End", $K197:$K1139, 0))))), "")</f>
        <v/>
      </c>
      <c r="S197" s="411"/>
      <c r="T197" s="83"/>
      <c r="W197" s="556" t="str">
        <f>IFERROR(INDEX('Kennel Link Mapping'!$B$1:$B$4, (MATCH('Session Log'!$V197, 'Kennel Link Mapping'!$A$1:$A$4, 0))), "")</f>
        <v/>
      </c>
      <c r="X197" s="56"/>
    </row>
    <row r="198" spans="1:24" ht="39.75" customHeight="1" x14ac:dyDescent="0.15">
      <c r="A198" s="192"/>
      <c r="B198" s="118"/>
      <c r="C198" s="92"/>
      <c r="D198" s="163"/>
      <c r="E198" s="169"/>
      <c r="F198" s="162"/>
      <c r="G198" s="88"/>
      <c r="H198" s="88"/>
      <c r="I198" s="108"/>
      <c r="J198" s="281"/>
      <c r="K198" s="203"/>
      <c r="L198" s="521" t="str" cm="1">
        <f t="array" ref="L198">IFERROR(_xlfn.IFS($K198="1 - Start", (_xlfn.XLOOKUP("1 - End", $K198:$K1147,$J198:$J1147)) - (_xlfn.XLOOKUP("1 - Start", $K198:$K1147, $J198:$J1147)), $K198="2 - Start", (_xlfn.XLOOKUP("2 - End", $K198:$K1147, $J198:$J1147)) - (_xlfn.XLOOKUP("2 - Start", $K198:$K1147, $J198:$J1147)), $K198="3 - Start", (_xlfn.XLOOKUP("3 - End", $K198:K1147, $J198:$J1147)) - (_xlfn.XLOOKUP("3 - Start", $K198:K1147, $J198:$J1147)), $K198="4 - Start", (_xlfn.XLOOKUP("4 - End", $K198:$K1147, $J198:$J1147)) - (_xlfn.XLOOKUP("4 - Start", $K198:$K1147, $J198:J1147))), "")</f>
        <v/>
      </c>
      <c r="M198" s="182"/>
      <c r="N198" s="563"/>
      <c r="P198" s="374"/>
      <c r="Q198" s="535" t="str" cm="1">
        <f t="array" ref="Q198">_xlfn.IFNA(IF($P198="N", $O198, (_xlfn.IFS(AND($P198="Y", $M198="1"), 15-$O198, AND($M198="2", $P198="Y"), 9-$O198, AND($M198="3", $P198="Y"), 11-$O198))), "")</f>
        <v/>
      </c>
      <c r="R198" s="536" t="str">
        <f>IF($K198="Session Start", SUM($L198:(INDEX($K198:$K1140, (MATCH("Session End", $K198:$K1140, 0))))), "")</f>
        <v/>
      </c>
      <c r="S198" s="411"/>
      <c r="T198" s="83"/>
      <c r="W198" s="556" t="str">
        <f>IFERROR(INDEX('Kennel Link Mapping'!$B$1:$B$4, (MATCH('Session Log'!$V198, 'Kennel Link Mapping'!$A$1:$A$4, 0))), "")</f>
        <v/>
      </c>
      <c r="X198" s="56"/>
    </row>
    <row r="199" spans="1:24" ht="39.75" customHeight="1" x14ac:dyDescent="0.15">
      <c r="A199" s="192"/>
      <c r="B199" s="118"/>
      <c r="C199" s="92"/>
      <c r="D199" s="163"/>
      <c r="E199" s="169"/>
      <c r="F199" s="162"/>
      <c r="G199" s="88"/>
      <c r="H199" s="88"/>
      <c r="I199" s="108"/>
      <c r="J199" s="288"/>
      <c r="K199" s="203"/>
      <c r="L199" s="521" t="str" cm="1">
        <f t="array" ref="L199">IFERROR(_xlfn.IFS($K199="1 - Start", (_xlfn.XLOOKUP("1 - End", $K199:$K1148,$J199:$J1148)) - (_xlfn.XLOOKUP("1 - Start", $K199:$K1148, $J199:$J1148)), $K199="2 - Start", (_xlfn.XLOOKUP("2 - End", $K199:$K1148, $J199:$J1148)) - (_xlfn.XLOOKUP("2 - Start", $K199:$K1148, $J199:$J1148)), $K199="3 - Start", (_xlfn.XLOOKUP("3 - End", $K199:K1148, $J199:$J1148)) - (_xlfn.XLOOKUP("3 - Start", $K199:K1148, $J199:$J1148)), $K199="4 - Start", (_xlfn.XLOOKUP("4 - End", $K199:$K1148, $J199:$J1148)) - (_xlfn.XLOOKUP("4 - Start", $K199:$K1148, $J199:J1148))), "")</f>
        <v/>
      </c>
      <c r="M199" s="182"/>
      <c r="N199" s="563"/>
      <c r="P199" s="374"/>
      <c r="Q199" s="535" t="str" cm="1">
        <f t="array" ref="Q199">_xlfn.IFNA(IF($P199="N", $O199, (_xlfn.IFS(AND($P199="Y", $M199="1"), 15-$O199, AND($M199="2", $P199="Y"), 9-$O199, AND($M199="3", $P199="Y"), 11-$O199))), "")</f>
        <v/>
      </c>
      <c r="R199" s="536" t="str">
        <f>IF($K199="Session Start", SUM($L199:(INDEX($K199:$K1141, (MATCH("Session End", $K199:$K1141, 0))))), "")</f>
        <v/>
      </c>
      <c r="S199" s="411"/>
      <c r="W199" s="556" t="str">
        <f>IFERROR(INDEX('Kennel Link Mapping'!$B$1:$B$4, (MATCH('Session Log'!$V199, 'Kennel Link Mapping'!$A$1:$A$4, 0))), "")</f>
        <v/>
      </c>
      <c r="X199" s="56"/>
    </row>
    <row r="200" spans="1:24" ht="39.75" customHeight="1" x14ac:dyDescent="0.15">
      <c r="A200" s="192"/>
      <c r="B200" s="118"/>
      <c r="C200" s="92"/>
      <c r="D200" s="163"/>
      <c r="E200" s="169"/>
      <c r="F200" s="162"/>
      <c r="G200" s="88"/>
      <c r="H200" s="88"/>
      <c r="I200" s="108"/>
      <c r="J200" s="288"/>
      <c r="K200" s="203"/>
      <c r="L200" s="521" t="str" cm="1">
        <f t="array" ref="L200">IFERROR(_xlfn.IFS($K200="1 - Start", (_xlfn.XLOOKUP("1 - End", $K200:$K1149,$J200:$J1149)) - (_xlfn.XLOOKUP("1 - Start", $K200:$K1149, $J200:$J1149)), $K200="2 - Start", (_xlfn.XLOOKUP("2 - End", $K200:$K1149, $J200:$J1149)) - (_xlfn.XLOOKUP("2 - Start", $K200:$K1149, $J200:$J1149)), $K200="3 - Start", (_xlfn.XLOOKUP("3 - End", $K200:K1149, $J200:$J1149)) - (_xlfn.XLOOKUP("3 - Start", $K200:K1149, $J200:$J1149)), $K200="4 - Start", (_xlfn.XLOOKUP("4 - End", $K200:$K1149, $J200:$J1149)) - (_xlfn.XLOOKUP("4 - Start", $K200:$K1149, $J200:J1149))), "")</f>
        <v/>
      </c>
      <c r="M200" s="182"/>
      <c r="N200" s="563"/>
      <c r="P200" s="374"/>
      <c r="Q200" s="535" t="str" cm="1">
        <f t="array" ref="Q200">_xlfn.IFNA(IF($P200="N", $O200, (_xlfn.IFS(AND($P200="Y", $M200="1"), 15-$O200, AND($M200="2", $P200="Y"), 9-$O200, AND($M200="3", $P200="Y"), 11-$O200))), "")</f>
        <v/>
      </c>
      <c r="R200" s="536" t="str">
        <f>IF($K200="Session Start", SUM($L200:(INDEX($K200:$K1142, (MATCH("Session End", $K200:$K1142, 0))))), "")</f>
        <v/>
      </c>
      <c r="S200" s="411"/>
      <c r="W200" s="556" t="str">
        <f>IFERROR(INDEX('Kennel Link Mapping'!$B$1:$B$4, (MATCH('Session Log'!$V200, 'Kennel Link Mapping'!$A$1:$A$4, 0))), "")</f>
        <v/>
      </c>
      <c r="X200" s="56"/>
    </row>
    <row r="201" spans="1:24" ht="39.75" customHeight="1" x14ac:dyDescent="0.15">
      <c r="A201" s="192"/>
      <c r="B201" s="118"/>
      <c r="C201" s="92"/>
      <c r="D201" s="163"/>
      <c r="E201" s="169"/>
      <c r="F201" s="162"/>
      <c r="G201" s="88"/>
      <c r="H201" s="88"/>
      <c r="I201" s="108"/>
      <c r="J201" s="288"/>
      <c r="K201" s="203"/>
      <c r="L201" s="521" t="str" cm="1">
        <f t="array" ref="L201">IFERROR(_xlfn.IFS($K201="1 - Start", (_xlfn.XLOOKUP("1 - End", $K201:$K1150,$J201:$J1150)) - (_xlfn.XLOOKUP("1 - Start", $K201:$K1150, $J201:$J1150)), $K201="2 - Start", (_xlfn.XLOOKUP("2 - End", $K201:$K1150, $J201:$J1150)) - (_xlfn.XLOOKUP("2 - Start", $K201:$K1150, $J201:$J1150)), $K201="3 - Start", (_xlfn.XLOOKUP("3 - End", $K201:K1150, $J201:$J1150)) - (_xlfn.XLOOKUP("3 - Start", $K201:K1150, $J201:$J1150)), $K201="4 - Start", (_xlfn.XLOOKUP("4 - End", $K201:$K1150, $J201:$J1150)) - (_xlfn.XLOOKUP("4 - Start", $K201:$K1150, $J201:J1150))), "")</f>
        <v/>
      </c>
      <c r="M201" s="182"/>
      <c r="N201" s="563"/>
      <c r="P201" s="374"/>
      <c r="Q201" s="535" t="str" cm="1">
        <f t="array" ref="Q201">_xlfn.IFNA(IF($P201="N", $O201, (_xlfn.IFS(AND($P201="Y", $M201="1"), 15-$O201, AND($M201="2", $P201="Y"), 9-$O201, AND($M201="3", $P201="Y"), 11-$O201))), "")</f>
        <v/>
      </c>
      <c r="R201" s="536" t="str">
        <f>IF($K201="Session Start", SUM($L201:(INDEX($K201:$K1143, (MATCH("Session End", $K201:$K1143, 0))))), "")</f>
        <v/>
      </c>
      <c r="S201" s="411"/>
      <c r="W201" s="556" t="str">
        <f>IFERROR(INDEX('Kennel Link Mapping'!$B$1:$B$4, (MATCH('Session Log'!$V201, 'Kennel Link Mapping'!$A$1:$A$4, 0))), "")</f>
        <v/>
      </c>
      <c r="X201" s="56"/>
    </row>
    <row r="202" spans="1:24" ht="39.75" customHeight="1" x14ac:dyDescent="0.15">
      <c r="A202" s="192"/>
      <c r="B202" s="118"/>
      <c r="C202" s="92"/>
      <c r="D202" s="158"/>
      <c r="E202" s="169"/>
      <c r="F202" s="161"/>
      <c r="G202" s="88"/>
      <c r="H202" s="88"/>
      <c r="I202" s="108"/>
      <c r="J202" s="281"/>
      <c r="K202" s="203"/>
      <c r="L202" s="521" t="str" cm="1">
        <f t="array" ref="L202">IFERROR(_xlfn.IFS($K202="1 - Start", (_xlfn.XLOOKUP("1 - End", $K202:$K1151,$J202:$J1151)) - (_xlfn.XLOOKUP("1 - Start", $K202:$K1151, $J202:$J1151)), $K202="2 - Start", (_xlfn.XLOOKUP("2 - End", $K202:$K1151, $J202:$J1151)) - (_xlfn.XLOOKUP("2 - Start", $K202:$K1151, $J202:$J1151)), $K202="3 - Start", (_xlfn.XLOOKUP("3 - End", $K202:K1151, $J202:$J1151)) - (_xlfn.XLOOKUP("3 - Start", $K202:K1151, $J202:$J1151)), $K202="4 - Start", (_xlfn.XLOOKUP("4 - End", $K202:$K1151, $J202:$J1151)) - (_xlfn.XLOOKUP("4 - Start", $K202:$K1151, $J202:J1151))), "")</f>
        <v/>
      </c>
      <c r="M202" s="182"/>
      <c r="N202" s="563"/>
      <c r="P202" s="374"/>
      <c r="Q202" s="535" t="str" cm="1">
        <f t="array" ref="Q202">_xlfn.IFNA(IF($P202="N", $O202, (_xlfn.IFS(AND($P202="Y", $M202="1"), 15-$O202, AND($M202="2", $P202="Y"), 9-$O202, AND($M202="3", $P202="Y"), 11-$O202))), "")</f>
        <v/>
      </c>
      <c r="R202" s="536" t="str">
        <f>IF($K202="Session Start", SUM($L202:(INDEX($K202:$K1144, (MATCH("Session End", $K202:$K1144, 0))))), "")</f>
        <v/>
      </c>
      <c r="S202" s="411"/>
      <c r="W202" s="556" t="str">
        <f>IFERROR(INDEX('Kennel Link Mapping'!$B$1:$B$4, (MATCH('Session Log'!$V202, 'Kennel Link Mapping'!$A$1:$A$4, 0))), "")</f>
        <v/>
      </c>
      <c r="X202" s="56"/>
    </row>
    <row r="203" spans="1:24" ht="39.75" customHeight="1" x14ac:dyDescent="0.15">
      <c r="A203" s="192"/>
      <c r="B203" s="118"/>
      <c r="C203" s="92"/>
      <c r="D203" s="163"/>
      <c r="E203" s="169"/>
      <c r="F203" s="162"/>
      <c r="G203" s="88"/>
      <c r="H203" s="88"/>
      <c r="I203" s="108"/>
      <c r="J203" s="288"/>
      <c r="K203" s="203"/>
      <c r="L203" s="521" t="str" cm="1">
        <f t="array" ref="L203">IFERROR(_xlfn.IFS($K203="1 - Start", (_xlfn.XLOOKUP("1 - End", $K203:$K1152,$J203:$J1152)) - (_xlfn.XLOOKUP("1 - Start", $K203:$K1152, $J203:$J1152)), $K203="2 - Start", (_xlfn.XLOOKUP("2 - End", $K203:$K1152, $J203:$J1152)) - (_xlfn.XLOOKUP("2 - Start", $K203:$K1152, $J203:$J1152)), $K203="3 - Start", (_xlfn.XLOOKUP("3 - End", $K203:K1152, $J203:$J1152)) - (_xlfn.XLOOKUP("3 - Start", $K203:K1152, $J203:$J1152)), $K203="4 - Start", (_xlfn.XLOOKUP("4 - End", $K203:$K1152, $J203:$J1152)) - (_xlfn.XLOOKUP("4 - Start", $K203:$K1152, $J203:J1152))), "")</f>
        <v/>
      </c>
      <c r="M203" s="182"/>
      <c r="N203" s="563"/>
      <c r="P203" s="374"/>
      <c r="Q203" s="535" t="str" cm="1">
        <f t="array" ref="Q203">_xlfn.IFNA(IF($P203="N", $O203, (_xlfn.IFS(AND($P203="Y", $M203="1"), 15-$O203, AND($M203="2", $P203="Y"), 9-$O203, AND($M203="3", $P203="Y"), 11-$O203))), "")</f>
        <v/>
      </c>
      <c r="R203" s="536" t="str">
        <f>IF($K203="Session Start", SUM($L203:(INDEX($K203:$K1145, (MATCH("Session End", $K203:$K1145, 0))))), "")</f>
        <v/>
      </c>
      <c r="S203" s="411"/>
      <c r="W203" s="556" t="str">
        <f>IFERROR(INDEX('Kennel Link Mapping'!$B$1:$B$4, (MATCH('Session Log'!$V203, 'Kennel Link Mapping'!$A$1:$A$4, 0))), "")</f>
        <v/>
      </c>
      <c r="X203" s="56"/>
    </row>
    <row r="204" spans="1:24" s="187" customFormat="1" ht="39.75" customHeight="1" x14ac:dyDescent="0.15">
      <c r="A204" s="235"/>
      <c r="B204" s="100"/>
      <c r="C204" s="244"/>
      <c r="D204" s="320"/>
      <c r="E204" s="179"/>
      <c r="F204" s="323"/>
      <c r="G204" s="236"/>
      <c r="H204" s="236"/>
      <c r="I204" s="236"/>
      <c r="J204" s="245"/>
      <c r="K204" s="299"/>
      <c r="L204" s="526" t="str" cm="1">
        <f t="array" ref="L204">IFERROR(_xlfn.IFS($K204="1 - Start", (_xlfn.XLOOKUP("1 - End", $K204:$K1153,$J204:$J1153)) - (_xlfn.XLOOKUP("1 - Start", $K204:$K1153, $J204:$J1153)), $K204="2 - Start", (_xlfn.XLOOKUP("2 - End", $K204:$K1153, $J204:$J1153)) - (_xlfn.XLOOKUP("2 - Start", $K204:$K1153, $J204:$J1153)), $K204="3 - Start", (_xlfn.XLOOKUP("3 - End", $K204:K1153, $J204:$J1153)) - (_xlfn.XLOOKUP("3 - Start", $K204:K1153, $J204:$J1153)), $K204="4 - Start", (_xlfn.XLOOKUP("4 - End", $K204:$K1153, $J204:$J1153)) - (_xlfn.XLOOKUP("4 - Start", $K204:$K1153, $J204:J1153))), "")</f>
        <v/>
      </c>
      <c r="M204" s="182"/>
      <c r="N204" s="371"/>
      <c r="O204" s="399"/>
      <c r="P204" s="375"/>
      <c r="Q204" s="545" t="str" cm="1">
        <f t="array" ref="Q204">_xlfn.IFNA(IF($P204="N", $O204, (_xlfn.IFS(AND($P204="Y", $M204="1"), 15-$O204, AND($M204="2", $P204="Y"), 9-$O204, AND($M204="3", $P204="Y"), 11-$O204))), "")</f>
        <v/>
      </c>
      <c r="R204" s="536" t="str">
        <f>IF($K204="Session Start", SUM($L204:(INDEX($K204:$K1146, (MATCH("Session End", $K204:$K1146, 0))))), "")</f>
        <v/>
      </c>
      <c r="S204" s="411"/>
      <c r="T204" s="366"/>
      <c r="U204" s="172"/>
      <c r="V204" s="185"/>
      <c r="W204" s="556" t="str">
        <f>IFERROR(INDEX('Kennel Link Mapping'!$B$1:$B$4, (MATCH('Session Log'!$V204, 'Kennel Link Mapping'!$A$1:$A$4, 0))), "")</f>
        <v/>
      </c>
      <c r="X204" s="186"/>
    </row>
    <row r="205" spans="1:24" s="46" customFormat="1" ht="39.75" customHeight="1" x14ac:dyDescent="0.15">
      <c r="A205" s="192"/>
      <c r="B205" s="118"/>
      <c r="C205" s="92"/>
      <c r="D205" s="231"/>
      <c r="E205" s="178"/>
      <c r="F205" s="157"/>
      <c r="G205" s="88"/>
      <c r="H205" s="88"/>
      <c r="I205" s="108"/>
      <c r="J205" s="281"/>
      <c r="K205" s="300"/>
      <c r="L205" s="523" t="str" cm="1">
        <f t="array" ref="L205">IFERROR(_xlfn.IFS($K205="1 - Start", (_xlfn.XLOOKUP("1 - End", $K205:$K1154,$J205:$J1154)) - (_xlfn.XLOOKUP("1 - Start", $K205:$K1154, $J205:$J1154)), $K205="2 - Start", (_xlfn.XLOOKUP("2 - End", $K205:$K1154, $J205:$J1154)) - (_xlfn.XLOOKUP("2 - Start", $K205:$K1154, $J205:$J1154)), $K205="3 - Start", (_xlfn.XLOOKUP("3 - End", $K205:K1154, $J205:$J1154)) - (_xlfn.XLOOKUP("3 - Start", $K205:K1154, $J205:$J1154)), $K205="4 - Start", (_xlfn.XLOOKUP("4 - End", $K205:$K1154, $J205:$J1154)) - (_xlfn.XLOOKUP("4 - Start", $K205:$K1154, $J205:J1154))), "")</f>
        <v/>
      </c>
      <c r="M205" s="210"/>
      <c r="N205" s="567"/>
      <c r="O205" s="395"/>
      <c r="P205" s="376"/>
      <c r="Q205" s="539" t="str" cm="1">
        <f t="array" ref="Q205">_xlfn.IFNA(IF($P205="N", $O205, (_xlfn.IFS(AND($P205="Y", $M205="1"), 15-$O205, AND($M205="2", $P205="Y"), 9-$O205, AND($M205="3", $P205="Y"), 11-$O205))), "")</f>
        <v/>
      </c>
      <c r="R205" s="536" t="str">
        <f>IF($K205="Session Start", SUM($L205:(INDEX($K205:$K1147, (MATCH("Session End", $K205:$K1147, 0))))), "")</f>
        <v/>
      </c>
      <c r="S205" s="411"/>
      <c r="T205" s="333"/>
      <c r="U205" s="172"/>
      <c r="V205" s="76"/>
      <c r="W205" s="556" t="str">
        <f>IFERROR(INDEX('Kennel Link Mapping'!$B$1:$B$4, (MATCH('Session Log'!$V205, 'Kennel Link Mapping'!$A$1:$A$4, 0))), "")</f>
        <v/>
      </c>
      <c r="X205" s="77"/>
    </row>
    <row r="206" spans="1:24" ht="39.75" customHeight="1" x14ac:dyDescent="0.15">
      <c r="A206" s="192"/>
      <c r="B206" s="118"/>
      <c r="C206" s="92"/>
      <c r="D206" s="163"/>
      <c r="E206" s="169"/>
      <c r="F206" s="162"/>
      <c r="G206" s="88"/>
      <c r="H206" s="88"/>
      <c r="I206" s="108"/>
      <c r="J206" s="281"/>
      <c r="K206" s="203"/>
      <c r="L206" s="521" t="str" cm="1">
        <f t="array" ref="L206">IFERROR(_xlfn.IFS($K206="1 - Start", (_xlfn.XLOOKUP("1 - End", $K206:$K1155,$J206:$J1155)) - (_xlfn.XLOOKUP("1 - Start", $K206:$K1155, $J206:$J1155)), $K206="2 - Start", (_xlfn.XLOOKUP("2 - End", $K206:$K1155, $J206:$J1155)) - (_xlfn.XLOOKUP("2 - Start", $K206:$K1155, $J206:$J1155)), $K206="3 - Start", (_xlfn.XLOOKUP("3 - End", $K206:K1155, $J206:$J1155)) - (_xlfn.XLOOKUP("3 - Start", $K206:K1155, $J206:$J1155)), $K206="4 - Start", (_xlfn.XLOOKUP("4 - End", $K206:$K1155, $J206:$J1155)) - (_xlfn.XLOOKUP("4 - Start", $K206:$K1155, $J206:J1155))), "")</f>
        <v/>
      </c>
      <c r="M206" s="182"/>
      <c r="N206" s="563"/>
      <c r="P206" s="374"/>
      <c r="Q206" s="535" t="str" cm="1">
        <f t="array" ref="Q206">_xlfn.IFNA(IF($P206="N", $O206, (_xlfn.IFS(AND($P206="Y", $M206="1"), 15-$O206, AND($M206="2", $P206="Y"), 9-$O206, AND($M206="3", $P206="Y"), 11-$O206))), "")</f>
        <v/>
      </c>
      <c r="R206" s="536" t="str">
        <f>IF($K206="Session Start", SUM($L206:(INDEX($K206:$K1148, (MATCH("Session End", $K206:$K1148, 0))))), "")</f>
        <v/>
      </c>
      <c r="S206" s="411"/>
      <c r="T206" s="333"/>
      <c r="W206" s="556" t="str">
        <f>IFERROR(INDEX('Kennel Link Mapping'!$B$1:$B$4, (MATCH('Session Log'!$V206, 'Kennel Link Mapping'!$A$1:$A$4, 0))), "")</f>
        <v/>
      </c>
      <c r="X206" s="56"/>
    </row>
    <row r="207" spans="1:24" ht="39.75" customHeight="1" x14ac:dyDescent="0.15">
      <c r="A207" s="192"/>
      <c r="B207" s="118"/>
      <c r="C207" s="92"/>
      <c r="D207" s="163"/>
      <c r="E207" s="169"/>
      <c r="F207" s="162"/>
      <c r="G207" s="88"/>
      <c r="H207" s="88"/>
      <c r="I207" s="108"/>
      <c r="J207" s="281"/>
      <c r="K207" s="203"/>
      <c r="L207" s="521" t="str" cm="1">
        <f t="array" ref="L207">IFERROR(_xlfn.IFS($K207="1 - Start", (_xlfn.XLOOKUP("1 - End", $K207:$K1156,$J207:$J1156)) - (_xlfn.XLOOKUP("1 - Start", $K207:$K1156, $J207:$J1156)), $K207="2 - Start", (_xlfn.XLOOKUP("2 - End", $K207:$K1156, $J207:$J1156)) - (_xlfn.XLOOKUP("2 - Start", $K207:$K1156, $J207:$J1156)), $K207="3 - Start", (_xlfn.XLOOKUP("3 - End", $K207:K1156, $J207:$J1156)) - (_xlfn.XLOOKUP("3 - Start", $K207:K1156, $J207:$J1156)), $K207="4 - Start", (_xlfn.XLOOKUP("4 - End", $K207:$K1156, $J207:$J1156)) - (_xlfn.XLOOKUP("4 - Start", $K207:$K1156, $J207:J1156))), "")</f>
        <v/>
      </c>
      <c r="M207" s="182"/>
      <c r="N207" s="563"/>
      <c r="P207" s="374"/>
      <c r="Q207" s="535" t="str" cm="1">
        <f t="array" ref="Q207">_xlfn.IFNA(IF($P207="N", $O207, (_xlfn.IFS(AND($P207="Y", $M207="1"), 15-$O207, AND($M207="2", $P207="Y"), 9-$O207, AND($M207="3", $P207="Y"), 11-$O207))), "")</f>
        <v/>
      </c>
      <c r="R207" s="536" t="str">
        <f>IF($K207="Session Start", SUM($L207:(INDEX($K207:$K1149, (MATCH("Session End", $K207:$K1149, 0))))), "")</f>
        <v/>
      </c>
      <c r="S207" s="411"/>
      <c r="W207" s="556" t="str">
        <f>IFERROR(INDEX('Kennel Link Mapping'!$B$1:$B$4, (MATCH('Session Log'!$V207, 'Kennel Link Mapping'!$A$1:$A$4, 0))), "")</f>
        <v/>
      </c>
      <c r="X207" s="56"/>
    </row>
    <row r="208" spans="1:24" s="69" customFormat="1" ht="39.75" customHeight="1" x14ac:dyDescent="0.15">
      <c r="A208" s="192"/>
      <c r="B208" s="118"/>
      <c r="C208" s="92"/>
      <c r="D208" s="54"/>
      <c r="E208" s="169"/>
      <c r="F208" s="53"/>
      <c r="G208" s="53"/>
      <c r="H208" s="88"/>
      <c r="I208" s="108"/>
      <c r="J208" s="288"/>
      <c r="K208" s="203"/>
      <c r="L208" s="521" t="str" cm="1">
        <f t="array" ref="L208">IFERROR(_xlfn.IFS($K208="1 - Start", (_xlfn.XLOOKUP("1 - End", $K208:$K1157,$J208:$J1157)) - (_xlfn.XLOOKUP("1 - Start", $K208:$K1157, $J208:$J1157)), $K208="2 - Start", (_xlfn.XLOOKUP("2 - End", $K208:$K1157, $J208:$J1157)) - (_xlfn.XLOOKUP("2 - Start", $K208:$K1157, $J208:$J1157)), $K208="3 - Start", (_xlfn.XLOOKUP("3 - End", $K208:K1157, $J208:$J1157)) - (_xlfn.XLOOKUP("3 - Start", $K208:K1157, $J208:$J1157)), $K208="4 - Start", (_xlfn.XLOOKUP("4 - End", $K208:$K1157, $J208:$J1157)) - (_xlfn.XLOOKUP("4 - Start", $K208:$K1157, $J208:J1157))), "")</f>
        <v/>
      </c>
      <c r="M208" s="182"/>
      <c r="N208" s="563"/>
      <c r="O208" s="398"/>
      <c r="P208" s="374"/>
      <c r="Q208" s="535" t="str" cm="1">
        <f t="array" ref="Q208">_xlfn.IFNA(IF($P208="N", $O208, (_xlfn.IFS(AND($P208="Y", $M208="1"), 15-$O208, AND($M208="2", $P208="Y"), 9-$O208, AND($M208="3", $P208="Y"), 11-$O208))), "")</f>
        <v/>
      </c>
      <c r="R208" s="536" t="str">
        <f>IF($K208="Session Start", SUM($L208:(INDEX($K208:$K1150, (MATCH("Session End", $K208:$K1150, 0))))), "")</f>
        <v/>
      </c>
      <c r="S208" s="411"/>
      <c r="T208" s="55"/>
      <c r="U208" s="172"/>
      <c r="W208" s="556" t="str">
        <f>IFERROR(INDEX('Kennel Link Mapping'!$B$1:$B$4, (MATCH('Session Log'!$V208, 'Kennel Link Mapping'!$A$1:$A$4, 0))), "")</f>
        <v/>
      </c>
      <c r="X208" s="56"/>
    </row>
    <row r="209" spans="1:24" ht="39.75" customHeight="1" x14ac:dyDescent="0.15">
      <c r="A209" s="192"/>
      <c r="B209" s="118"/>
      <c r="C209" s="92"/>
      <c r="D209" s="158"/>
      <c r="E209" s="169"/>
      <c r="F209" s="161"/>
      <c r="G209" s="88"/>
      <c r="H209" s="88"/>
      <c r="I209" s="108"/>
      <c r="J209" s="281"/>
      <c r="K209" s="203"/>
      <c r="L209" s="521" t="str" cm="1">
        <f t="array" ref="L209">IFERROR(_xlfn.IFS($K209="1 - Start", (_xlfn.XLOOKUP("1 - End", $K209:$K1158,$J209:$J1158)) - (_xlfn.XLOOKUP("1 - Start", $K209:$K1158, $J209:$J1158)), $K209="2 - Start", (_xlfn.XLOOKUP("2 - End", $K209:$K1158, $J209:$J1158)) - (_xlfn.XLOOKUP("2 - Start", $K209:$K1158, $J209:$J1158)), $K209="3 - Start", (_xlfn.XLOOKUP("3 - End", $K209:K1158, $J209:$J1158)) - (_xlfn.XLOOKUP("3 - Start", $K209:K1158, $J209:$J1158)), $K209="4 - Start", (_xlfn.XLOOKUP("4 - End", $K209:$K1158, $J209:$J1158)) - (_xlfn.XLOOKUP("4 - Start", $K209:$K1158, $J209:J1158))), "")</f>
        <v/>
      </c>
      <c r="M209" s="182"/>
      <c r="N209" s="563"/>
      <c r="P209" s="374"/>
      <c r="Q209" s="535" t="str" cm="1">
        <f t="array" ref="Q209">_xlfn.IFNA(IF($P209="N", $O209, (_xlfn.IFS(AND($P209="Y", $M209="1"), 15-$O209, AND($M209="2", $P209="Y"), 9-$O209, AND($M209="3", $P209="Y"), 11-$O209))), "")</f>
        <v/>
      </c>
      <c r="R209" s="536" t="str">
        <f>IF($K209="Session Start", SUM($L209:(INDEX($K209:$K1151, (MATCH("Session End", $K209:$K1151, 0))))), "")</f>
        <v/>
      </c>
      <c r="S209" s="411"/>
      <c r="W209" s="556" t="str">
        <f>IFERROR(INDEX('Kennel Link Mapping'!$B$1:$B$4, (MATCH('Session Log'!$V209, 'Kennel Link Mapping'!$A$1:$A$4, 0))), "")</f>
        <v/>
      </c>
      <c r="X209" s="56"/>
    </row>
    <row r="210" spans="1:24" ht="39.75" customHeight="1" x14ac:dyDescent="0.15">
      <c r="A210" s="192"/>
      <c r="B210" s="118"/>
      <c r="C210" s="92"/>
      <c r="D210" s="163"/>
      <c r="E210" s="169"/>
      <c r="F210" s="162"/>
      <c r="G210" s="88"/>
      <c r="H210" s="88"/>
      <c r="I210" s="108"/>
      <c r="J210" s="281"/>
      <c r="K210" s="203"/>
      <c r="L210" s="521" t="str" cm="1">
        <f t="array" ref="L210">IFERROR(_xlfn.IFS($K210="1 - Start", (_xlfn.XLOOKUP("1 - End", $K210:$K1159,$J210:$J1159)) - (_xlfn.XLOOKUP("1 - Start", $K210:$K1159, $J210:$J1159)), $K210="2 - Start", (_xlfn.XLOOKUP("2 - End", $K210:$K1159, $J210:$J1159)) - (_xlfn.XLOOKUP("2 - Start", $K210:$K1159, $J210:$J1159)), $K210="3 - Start", (_xlfn.XLOOKUP("3 - End", $K210:K1159, $J210:$J1159)) - (_xlfn.XLOOKUP("3 - Start", $K210:K1159, $J210:$J1159)), $K210="4 - Start", (_xlfn.XLOOKUP("4 - End", $K210:$K1159, $J210:$J1159)) - (_xlfn.XLOOKUP("4 - Start", $K210:$K1159, $J210:J1159))), "")</f>
        <v/>
      </c>
      <c r="M210" s="182"/>
      <c r="N210" s="563"/>
      <c r="P210" s="374"/>
      <c r="Q210" s="535" t="str" cm="1">
        <f t="array" ref="Q210">_xlfn.IFNA(IF($P210="N", $O210, (_xlfn.IFS(AND($P210="Y", $M210="1"), 15-$O210, AND($M210="2", $P210="Y"), 9-$O210, AND($M210="3", $P210="Y"), 11-$O210))), "")</f>
        <v/>
      </c>
      <c r="R210" s="536" t="str">
        <f>IF($K210="Session Start", SUM($L210:(INDEX($K210:$K1152, (MATCH("Session End", $K210:$K1152, 0))))), "")</f>
        <v/>
      </c>
      <c r="S210" s="411"/>
      <c r="W210" s="556" t="str">
        <f>IFERROR(INDEX('Kennel Link Mapping'!$B$1:$B$4, (MATCH('Session Log'!$V210, 'Kennel Link Mapping'!$A$1:$A$4, 0))), "")</f>
        <v/>
      </c>
      <c r="X210" s="56"/>
    </row>
    <row r="211" spans="1:24" ht="39.75" customHeight="1" x14ac:dyDescent="0.15">
      <c r="A211" s="192"/>
      <c r="B211" s="118"/>
      <c r="C211" s="92"/>
      <c r="D211" s="162"/>
      <c r="E211" s="173"/>
      <c r="F211" s="162"/>
      <c r="G211" s="88"/>
      <c r="H211" s="88"/>
      <c r="I211" s="108"/>
      <c r="J211" s="281"/>
      <c r="K211" s="203"/>
      <c r="L211" s="521" t="str" cm="1">
        <f t="array" ref="L211">IFERROR(_xlfn.IFS($K211="1 - Start", (_xlfn.XLOOKUP("1 - End", $K211:$K1160,$J211:$J1160)) - (_xlfn.XLOOKUP("1 - Start", $K211:$K1160, $J211:$J1160)), $K211="2 - Start", (_xlfn.XLOOKUP("2 - End", $K211:$K1160, $J211:$J1160)) - (_xlfn.XLOOKUP("2 - Start", $K211:$K1160, $J211:$J1160)), $K211="3 - Start", (_xlfn.XLOOKUP("3 - End", $K211:K1160, $J211:$J1160)) - (_xlfn.XLOOKUP("3 - Start", $K211:K1160, $J211:$J1160)), $K211="4 - Start", (_xlfn.XLOOKUP("4 - End", $K211:$K1160, $J211:$J1160)) - (_xlfn.XLOOKUP("4 - Start", $K211:$K1160, $J211:J1160))), "")</f>
        <v/>
      </c>
      <c r="M211" s="182"/>
      <c r="N211" s="563"/>
      <c r="P211" s="374"/>
      <c r="Q211" s="535" t="str" cm="1">
        <f t="array" ref="Q211">_xlfn.IFNA(IF($P211="N", $O211, (_xlfn.IFS(AND($P211="Y", $M211="1"), 15-$O211, AND($M211="2", $P211="Y"), 9-$O211, AND($M211="3", $P211="Y"), 11-$O211))), "")</f>
        <v/>
      </c>
      <c r="R211" s="536" t="str">
        <f>IF($K211="Session Start", SUM($L211:(INDEX($K211:$K1153, (MATCH("Session End", $K211:$K1153, 0))))), "")</f>
        <v/>
      </c>
      <c r="S211" s="411"/>
      <c r="W211" s="556" t="str">
        <f>IFERROR(INDEX('Kennel Link Mapping'!$B$1:$B$4, (MATCH('Session Log'!$V211, 'Kennel Link Mapping'!$A$1:$A$4, 0))), "")</f>
        <v/>
      </c>
      <c r="X211" s="56"/>
    </row>
    <row r="212" spans="1:24" ht="39.75" customHeight="1" x14ac:dyDescent="0.15">
      <c r="A212" s="192"/>
      <c r="B212" s="118"/>
      <c r="C212" s="92"/>
      <c r="D212" s="162"/>
      <c r="E212" s="173"/>
      <c r="F212" s="162"/>
      <c r="G212" s="88"/>
      <c r="H212" s="88"/>
      <c r="I212" s="108"/>
      <c r="J212" s="281"/>
      <c r="K212" s="203"/>
      <c r="L212" s="521" t="str" cm="1">
        <f t="array" ref="L212">IFERROR(_xlfn.IFS($K212="1 - Start", (_xlfn.XLOOKUP("1 - End", $K212:$K1161,$J212:$J1161)) - (_xlfn.XLOOKUP("1 - Start", $K212:$K1161, $J212:$J1161)), $K212="2 - Start", (_xlfn.XLOOKUP("2 - End", $K212:$K1161, $J212:$J1161)) - (_xlfn.XLOOKUP("2 - Start", $K212:$K1161, $J212:$J1161)), $K212="3 - Start", (_xlfn.XLOOKUP("3 - End", $K212:K1161, $J212:$J1161)) - (_xlfn.XLOOKUP("3 - Start", $K212:K1161, $J212:$J1161)), $K212="4 - Start", (_xlfn.XLOOKUP("4 - End", $K212:$K1161, $J212:$J1161)) - (_xlfn.XLOOKUP("4 - Start", $K212:$K1161, $J212:J1161))), "")</f>
        <v/>
      </c>
      <c r="M212" s="182"/>
      <c r="N212" s="563"/>
      <c r="P212" s="374"/>
      <c r="Q212" s="535" t="str" cm="1">
        <f t="array" ref="Q212">_xlfn.IFNA(IF($P212="N", $O212, (_xlfn.IFS(AND($P212="Y", $M212="1"), 15-$O212, AND($M212="2", $P212="Y"), 9-$O212, AND($M212="3", $P212="Y"), 11-$O212))), "")</f>
        <v/>
      </c>
      <c r="R212" s="536" t="str">
        <f>IF($K212="Session Start", SUM($L212:(INDEX($K212:$K1154, (MATCH("Session End", $K212:$K1154, 0))))), "")</f>
        <v/>
      </c>
      <c r="S212" s="411"/>
      <c r="W212" s="556" t="str">
        <f>IFERROR(INDEX('Kennel Link Mapping'!$B$1:$B$4, (MATCH('Session Log'!$V212, 'Kennel Link Mapping'!$A$1:$A$4, 0))), "")</f>
        <v/>
      </c>
      <c r="X212" s="56"/>
    </row>
    <row r="213" spans="1:24" s="187" customFormat="1" ht="39.75" customHeight="1" x14ac:dyDescent="0.15">
      <c r="A213" s="235"/>
      <c r="B213" s="100"/>
      <c r="C213" s="244"/>
      <c r="D213" s="232"/>
      <c r="E213" s="245"/>
      <c r="F213" s="188"/>
      <c r="G213" s="236"/>
      <c r="H213" s="236"/>
      <c r="I213" s="236"/>
      <c r="J213" s="207"/>
      <c r="K213" s="299"/>
      <c r="L213" s="526" t="str" cm="1">
        <f t="array" ref="L213">IFERROR(_xlfn.IFS($K213="1 - Start", (_xlfn.XLOOKUP("1 - End", $K213:$K1162,$J213:$J1162)) - (_xlfn.XLOOKUP("1 - Start", $K213:$K1162, $J213:$J1162)), $K213="2 - Start", (_xlfn.XLOOKUP("2 - End", $K213:$K1162, $J213:$J1162)) - (_xlfn.XLOOKUP("2 - Start", $K213:$K1162, $J213:$J1162)), $K213="3 - Start", (_xlfn.XLOOKUP("3 - End", $K213:K1162, $J213:$J1162)) - (_xlfn.XLOOKUP("3 - Start", $K213:K1162, $J213:$J1162)), $K213="4 - Start", (_xlfn.XLOOKUP("4 - End", $K213:$K1162, $J213:$J1162)) - (_xlfn.XLOOKUP("4 - Start", $K213:$K1162, $J213:J1162))), "")</f>
        <v/>
      </c>
      <c r="M213" s="182"/>
      <c r="N213" s="371"/>
      <c r="O213" s="399"/>
      <c r="P213" s="375"/>
      <c r="Q213" s="545" t="str" cm="1">
        <f t="array" ref="Q213">_xlfn.IFNA(IF($P213="N", $O213, (_xlfn.IFS(AND($P213="Y", $M213="1"), 15-$O213, AND($M213="2", $P213="Y"), 9-$O213, AND($M213="3", $P213="Y"), 11-$O213))), "")</f>
        <v/>
      </c>
      <c r="R213" s="536" t="str">
        <f>IF($K213="Session Start", SUM($L213:(INDEX($K213:$K1155, (MATCH("Session End", $K213:$K1155, 0))))), "")</f>
        <v/>
      </c>
      <c r="S213" s="411"/>
      <c r="T213" s="183"/>
      <c r="U213" s="172"/>
      <c r="V213" s="185"/>
      <c r="W213" s="556" t="str">
        <f>IFERROR(INDEX('Kennel Link Mapping'!$B$1:$B$4, (MATCH('Session Log'!$V213, 'Kennel Link Mapping'!$A$1:$A$4, 0))), "")</f>
        <v/>
      </c>
      <c r="X213" s="186"/>
    </row>
    <row r="214" spans="1:24" s="46" customFormat="1" ht="39.75" customHeight="1" x14ac:dyDescent="0.15">
      <c r="A214" s="192"/>
      <c r="B214" s="118"/>
      <c r="C214" s="92"/>
      <c r="D214" s="231"/>
      <c r="E214" s="178"/>
      <c r="F214" s="157"/>
      <c r="G214" s="88"/>
      <c r="H214" s="88"/>
      <c r="I214" s="108"/>
      <c r="J214" s="265"/>
      <c r="K214" s="300"/>
      <c r="L214" s="523" t="str" cm="1">
        <f t="array" ref="L214">IFERROR(_xlfn.IFS($K214="1 - Start", (_xlfn.XLOOKUP("1 - End", $K214:$K1163,$J214:$J1163)) - (_xlfn.XLOOKUP("1 - Start", $K214:$K1163, $J214:$J1163)), $K214="2 - Start", (_xlfn.XLOOKUP("2 - End", $K214:$K1163, $J214:$J1163)) - (_xlfn.XLOOKUP("2 - Start", $K214:$K1163, $J214:$J1163)), $K214="3 - Start", (_xlfn.XLOOKUP("3 - End", $K214:K1163, $J214:$J1163)) - (_xlfn.XLOOKUP("3 - Start", $K214:K1163, $J214:$J1163)), $K214="4 - Start", (_xlfn.XLOOKUP("4 - End", $K214:$K1163, $J214:$J1163)) - (_xlfn.XLOOKUP("4 - Start", $K214:$K1163, $J214:J1163))), "")</f>
        <v/>
      </c>
      <c r="M214" s="210"/>
      <c r="N214" s="567"/>
      <c r="O214" s="395"/>
      <c r="P214" s="376"/>
      <c r="Q214" s="539" t="str" cm="1">
        <f t="array" ref="Q214">_xlfn.IFNA(IF($P214="N", $O214, (_xlfn.IFS(AND($P214="Y", $M214="1"), 15-$O214, AND($M214="2", $P214="Y"), 9-$O214, AND($M214="3", $P214="Y"), 11-$O214))), "")</f>
        <v/>
      </c>
      <c r="R214" s="536" t="str">
        <f>IF($K214="Session Start", SUM($L214:(INDEX($K214:$K1156, (MATCH("Session End", $K214:$K1156, 0))))), "")</f>
        <v/>
      </c>
      <c r="S214" s="411"/>
      <c r="T214" s="333"/>
      <c r="U214" s="172"/>
      <c r="V214" s="76"/>
      <c r="W214" s="556" t="str">
        <f>IFERROR(INDEX('Kennel Link Mapping'!$B$1:$B$4, (MATCH('Session Log'!$V214, 'Kennel Link Mapping'!$A$1:$A$4, 0))), "")</f>
        <v/>
      </c>
      <c r="X214" s="77"/>
    </row>
    <row r="215" spans="1:24" ht="39.75" customHeight="1" x14ac:dyDescent="0.15">
      <c r="A215" s="192"/>
      <c r="B215" s="118"/>
      <c r="C215" s="92"/>
      <c r="D215" s="163"/>
      <c r="E215" s="175"/>
      <c r="F215" s="163"/>
      <c r="G215" s="54"/>
      <c r="H215" s="54"/>
      <c r="I215" s="54"/>
      <c r="J215" s="206"/>
      <c r="K215" s="203"/>
      <c r="L215" s="521" t="str" cm="1">
        <f t="array" ref="L215">IFERROR(_xlfn.IFS($K215="1 - Start", (_xlfn.XLOOKUP("1 - End", $K215:$K1164,$J215:$J1164)) - (_xlfn.XLOOKUP("1 - Start", $K215:$K1164, $J215:$J1164)), $K215="2 - Start", (_xlfn.XLOOKUP("2 - End", $K215:$K1164, $J215:$J1164)) - (_xlfn.XLOOKUP("2 - Start", $K215:$K1164, $J215:$J1164)), $K215="3 - Start", (_xlfn.XLOOKUP("3 - End", $K215:K1164, $J215:$J1164)) - (_xlfn.XLOOKUP("3 - Start", $K215:K1164, $J215:$J1164)), $K215="4 - Start", (_xlfn.XLOOKUP("4 - End", $K215:$K1164, $J215:$J1164)) - (_xlfn.XLOOKUP("4 - Start", $K215:$K1164, $J215:J1164))), "")</f>
        <v/>
      </c>
      <c r="M215" s="182"/>
      <c r="N215" s="563"/>
      <c r="P215" s="374"/>
      <c r="Q215" s="535" t="str" cm="1">
        <f t="array" ref="Q215">_xlfn.IFNA(IF($P215="N", $O215, (_xlfn.IFS(AND($P215="Y", $M215="1"), 15-$O215, AND($M215="2", $P215="Y"), 9-$O215, AND($M215="3", $P215="Y"), 11-$O215))), "")</f>
        <v/>
      </c>
      <c r="R215" s="536" t="str">
        <f>IF($K215="Session Start", SUM($L215:(INDEX($K215:$K1157, (MATCH("Session End", $K215:$K1157, 0))))), "")</f>
        <v/>
      </c>
      <c r="S215" s="411"/>
      <c r="V215" s="463"/>
      <c r="W215" s="556" t="str">
        <f>IFERROR(INDEX('Kennel Link Mapping'!$B$1:$B$4, (MATCH('Session Log'!$V215, 'Kennel Link Mapping'!$A$1:$A$4, 0))), "")</f>
        <v/>
      </c>
      <c r="X215" s="56"/>
    </row>
    <row r="216" spans="1:24" ht="39.75" customHeight="1" x14ac:dyDescent="0.15">
      <c r="A216" s="192"/>
      <c r="B216" s="118"/>
      <c r="C216" s="92"/>
      <c r="D216" s="158"/>
      <c r="E216" s="174"/>
      <c r="F216" s="158"/>
      <c r="G216" s="54"/>
      <c r="H216" s="54"/>
      <c r="I216" s="54"/>
      <c r="J216" s="206"/>
      <c r="K216" s="203"/>
      <c r="L216" s="521" t="str" cm="1">
        <f t="array" ref="L216">IFERROR(_xlfn.IFS($K216="1 - Start", (_xlfn.XLOOKUP("1 - End", $K216:$K1165,$J216:$J1165)) - (_xlfn.XLOOKUP("1 - Start", $K216:$K1165, $J216:$J1165)), $K216="2 - Start", (_xlfn.XLOOKUP("2 - End", $K216:$K1165, $J216:$J1165)) - (_xlfn.XLOOKUP("2 - Start", $K216:$K1165, $J216:$J1165)), $K216="3 - Start", (_xlfn.XLOOKUP("3 - End", $K216:K1165, $J216:$J1165)) - (_xlfn.XLOOKUP("3 - Start", $K216:K1165, $J216:$J1165)), $K216="4 - Start", (_xlfn.XLOOKUP("4 - End", $K216:$K1165, $J216:$J1165)) - (_xlfn.XLOOKUP("4 - Start", $K216:$K1165, $J216:J1165))), "")</f>
        <v/>
      </c>
      <c r="M216" s="182"/>
      <c r="N216" s="563"/>
      <c r="P216" s="374"/>
      <c r="Q216" s="535" t="str" cm="1">
        <f t="array" ref="Q216">_xlfn.IFNA(IF($P216="N", $O216, (_xlfn.IFS(AND($P216="Y", $M216="1"), 15-$O216, AND($M216="2", $P216="Y"), 9-$O216, AND($M216="3", $P216="Y"), 11-$O216))), "")</f>
        <v/>
      </c>
      <c r="R216" s="536" t="str">
        <f>IF($K216="Session Start", SUM($L216:(INDEX($K216:$K1158, (MATCH("Session End", $K216:$K1158, 0))))), "")</f>
        <v/>
      </c>
      <c r="S216" s="411"/>
      <c r="W216" s="556" t="str">
        <f>IFERROR(INDEX('Kennel Link Mapping'!$B$1:$B$4, (MATCH('Session Log'!$V216, 'Kennel Link Mapping'!$A$1:$A$4, 0))), "")</f>
        <v/>
      </c>
      <c r="X216" s="56"/>
    </row>
    <row r="217" spans="1:24" ht="39.75" customHeight="1" x14ac:dyDescent="0.15">
      <c r="A217" s="192"/>
      <c r="B217" s="118"/>
      <c r="C217" s="92"/>
      <c r="D217" s="158"/>
      <c r="E217" s="174"/>
      <c r="F217" s="158"/>
      <c r="G217" s="54"/>
      <c r="H217" s="54"/>
      <c r="I217" s="54"/>
      <c r="J217" s="169"/>
      <c r="K217" s="203"/>
      <c r="L217" s="521" t="str" cm="1">
        <f t="array" ref="L217">IFERROR(_xlfn.IFS($K217="1 - Start", (_xlfn.XLOOKUP("1 - End", $K217:$K1166,$J217:$J1166)) - (_xlfn.XLOOKUP("1 - Start", $K217:$K1166, $J217:$J1166)), $K217="2 - Start", (_xlfn.XLOOKUP("2 - End", $K217:$K1166, $J217:$J1166)) - (_xlfn.XLOOKUP("2 - Start", $K217:$K1166, $J217:$J1166)), $K217="3 - Start", (_xlfn.XLOOKUP("3 - End", $K217:K1166, $J217:$J1166)) - (_xlfn.XLOOKUP("3 - Start", $K217:K1166, $J217:$J1166)), $K217="4 - Start", (_xlfn.XLOOKUP("4 - End", $K217:$K1166, $J217:$J1166)) - (_xlfn.XLOOKUP("4 - Start", $K217:$K1166, $J217:J1166))), "")</f>
        <v/>
      </c>
      <c r="M217" s="182"/>
      <c r="N217" s="563"/>
      <c r="P217" s="374"/>
      <c r="Q217" s="535" t="str" cm="1">
        <f t="array" ref="Q217">_xlfn.IFNA(IF($P217="N", $O217, (_xlfn.IFS(AND($P217="Y", $M217="1"), 15-$O217, AND($M217="2", $P217="Y"), 9-$O217, AND($M217="3", $P217="Y"), 11-$O217))), "")</f>
        <v/>
      </c>
      <c r="R217" s="536" t="str">
        <f>IF($K217="Session Start", SUM($L217:(INDEX($K217:$K1159, (MATCH("Session End", $K217:$K1159, 0))))), "")</f>
        <v/>
      </c>
      <c r="S217" s="411"/>
      <c r="W217" s="556" t="str">
        <f>IFERROR(INDEX('Kennel Link Mapping'!$B$1:$B$4, (MATCH('Session Log'!$V217, 'Kennel Link Mapping'!$A$1:$A$4, 0))), "")</f>
        <v/>
      </c>
      <c r="X217" s="56"/>
    </row>
    <row r="218" spans="1:24" ht="39.75" customHeight="1" x14ac:dyDescent="0.15">
      <c r="A218" s="192"/>
      <c r="B218" s="118"/>
      <c r="C218" s="92"/>
      <c r="D218" s="158"/>
      <c r="E218" s="174"/>
      <c r="F218" s="158"/>
      <c r="G218" s="54"/>
      <c r="H218" s="54"/>
      <c r="I218" s="54"/>
      <c r="J218" s="206"/>
      <c r="K218" s="203"/>
      <c r="L218" s="521" t="str" cm="1">
        <f t="array" ref="L218">IFERROR(_xlfn.IFS($K218="1 - Start", (_xlfn.XLOOKUP("1 - End", $K218:$K1167,$J218:$J1167)) - (_xlfn.XLOOKUP("1 - Start", $K218:$K1167, $J218:$J1167)), $K218="2 - Start", (_xlfn.XLOOKUP("2 - End", $K218:$K1167, $J218:$J1167)) - (_xlfn.XLOOKUP("2 - Start", $K218:$K1167, $J218:$J1167)), $K218="3 - Start", (_xlfn.XLOOKUP("3 - End", $K218:K1167, $J218:$J1167)) - (_xlfn.XLOOKUP("3 - Start", $K218:K1167, $J218:$J1167)), $K218="4 - Start", (_xlfn.XLOOKUP("4 - End", $K218:$K1167, $J218:$J1167)) - (_xlfn.XLOOKUP("4 - Start", $K218:$K1167, $J218:J1167))), "")</f>
        <v/>
      </c>
      <c r="M218" s="182"/>
      <c r="N218" s="563"/>
      <c r="P218" s="374"/>
      <c r="Q218" s="535" t="str" cm="1">
        <f t="array" ref="Q218">_xlfn.IFNA(IF($P218="N", $O218, (_xlfn.IFS(AND($P218="Y", $M218="1"), 15-$O218, AND($M218="2", $P218="Y"), 9-$O218, AND($M218="3", $P218="Y"), 11-$O218))), "")</f>
        <v/>
      </c>
      <c r="R218" s="536" t="str">
        <f>IF($K218="Session Start", SUM($L218:(INDEX($K218:$K1160, (MATCH("Session End", $K218:$K1160, 0))))), "")</f>
        <v/>
      </c>
      <c r="S218" s="411"/>
      <c r="W218" s="558" t="str">
        <f>IFERROR(INDEX('Kennel Link Mapping'!$B$1:$B$4, (MATCH('Session Log'!$V218, 'Kennel Link Mapping'!$A$1:$A$4, 0))), "")</f>
        <v/>
      </c>
      <c r="X218" s="56"/>
    </row>
    <row r="219" spans="1:24" ht="39.75" customHeight="1" x14ac:dyDescent="0.15">
      <c r="A219" s="192"/>
      <c r="B219" s="118"/>
      <c r="C219" s="92"/>
      <c r="D219" s="158"/>
      <c r="E219" s="174"/>
      <c r="F219" s="158"/>
      <c r="G219" s="54"/>
      <c r="H219" s="54"/>
      <c r="I219" s="54"/>
      <c r="J219" s="169"/>
      <c r="K219" s="203"/>
      <c r="L219" s="521" t="str" cm="1">
        <f t="array" ref="L219">IFERROR(_xlfn.IFS($K219="1 - Start", (_xlfn.XLOOKUP("1 - End", $K219:$K1168,$J219:$J1168)) - (_xlfn.XLOOKUP("1 - Start", $K219:$K1168, $J219:$J1168)), $K219="2 - Start", (_xlfn.XLOOKUP("2 - End", $K219:$K1168, $J219:$J1168)) - (_xlfn.XLOOKUP("2 - Start", $K219:$K1168, $J219:$J1168)), $K219="3 - Start", (_xlfn.XLOOKUP("3 - End", $K219:K1168, $J219:$J1168)) - (_xlfn.XLOOKUP("3 - Start", $K219:K1168, $J219:$J1168)), $K219="4 - Start", (_xlfn.XLOOKUP("4 - End", $K219:$K1168, $J219:$J1168)) - (_xlfn.XLOOKUP("4 - Start", $K219:$K1168, $J219:J1168))), "")</f>
        <v/>
      </c>
      <c r="M219" s="182"/>
      <c r="N219" s="563"/>
      <c r="P219" s="374"/>
      <c r="Q219" s="535" t="str" cm="1">
        <f t="array" ref="Q219">_xlfn.IFNA(IF($P219="N", $O219, (_xlfn.IFS(AND($P219="Y", $M219="1"), 15-$O219, AND($M219="2", $P219="Y"), 9-$O219, AND($M219="3", $P219="Y"), 11-$O219))), "")</f>
        <v/>
      </c>
      <c r="R219" s="536" t="str">
        <f>IF($K219="Session Start", SUM($L219:(INDEX($K219:$K1161, (MATCH("Session End", $K219:$K1161, 0))))), "")</f>
        <v/>
      </c>
      <c r="S219" s="411"/>
      <c r="W219" s="556" t="str">
        <f>IFERROR(INDEX('Kennel Link Mapping'!$B$1:$B$4, (MATCH('Session Log'!$V219, 'Kennel Link Mapping'!$A$1:$A$4, 0))), "")</f>
        <v/>
      </c>
      <c r="X219" s="56"/>
    </row>
    <row r="220" spans="1:24" ht="39.75" customHeight="1" x14ac:dyDescent="0.15">
      <c r="A220" s="192"/>
      <c r="B220" s="118"/>
      <c r="C220" s="92"/>
      <c r="D220" s="158"/>
      <c r="E220" s="174"/>
      <c r="F220" s="158"/>
      <c r="G220" s="54"/>
      <c r="H220" s="54"/>
      <c r="I220" s="54"/>
      <c r="J220" s="206"/>
      <c r="K220" s="203"/>
      <c r="L220" s="521" t="str" cm="1">
        <f t="array" ref="L220">IFERROR(_xlfn.IFS($K220="1 - Start", (_xlfn.XLOOKUP("1 - End", $K220:$K1169,$J220:$J1169)) - (_xlfn.XLOOKUP("1 - Start", $K220:$K1169, $J220:$J1169)), $K220="2 - Start", (_xlfn.XLOOKUP("2 - End", $K220:$K1169, $J220:$J1169)) - (_xlfn.XLOOKUP("2 - Start", $K220:$K1169, $J220:$J1169)), $K220="3 - Start", (_xlfn.XLOOKUP("3 - End", $K220:K1169, $J220:$J1169)) - (_xlfn.XLOOKUP("3 - Start", $K220:K1169, $J220:$J1169)), $K220="4 - Start", (_xlfn.XLOOKUP("4 - End", $K220:$K1169, $J220:$J1169)) - (_xlfn.XLOOKUP("4 - Start", $K220:$K1169, $J220:J1169))), "")</f>
        <v/>
      </c>
      <c r="M220" s="182"/>
      <c r="N220" s="563"/>
      <c r="P220" s="374"/>
      <c r="Q220" s="535" t="str" cm="1">
        <f t="array" ref="Q220">_xlfn.IFNA(IF($P220="N", $O220, (_xlfn.IFS(AND($P220="Y", $M220="1"), 15-$O220, AND($M220="2", $P220="Y"), 9-$O220, AND($M220="3", $P220="Y"), 11-$O220))), "")</f>
        <v/>
      </c>
      <c r="R220" s="536" t="str">
        <f>IF($K220="Session Start", SUM($L220:(INDEX($K220:$K1162, (MATCH("Session End", $K220:$K1162, 0))))), "")</f>
        <v/>
      </c>
      <c r="S220" s="411"/>
      <c r="W220" s="556" t="str">
        <f>IFERROR(INDEX('Kennel Link Mapping'!$B$1:$B$4, (MATCH('Session Log'!$V220, 'Kennel Link Mapping'!$A$1:$A$4, 0))), "")</f>
        <v/>
      </c>
      <c r="X220" s="56"/>
    </row>
    <row r="221" spans="1:24" s="187" customFormat="1" ht="39.75" customHeight="1" x14ac:dyDescent="0.15">
      <c r="A221" s="334"/>
      <c r="B221" s="100"/>
      <c r="C221" s="244"/>
      <c r="D221" s="320"/>
      <c r="E221" s="335"/>
      <c r="F221" s="320"/>
      <c r="G221" s="181"/>
      <c r="H221" s="181"/>
      <c r="I221" s="181"/>
      <c r="J221" s="179"/>
      <c r="K221" s="299"/>
      <c r="L221" s="526" t="str" cm="1">
        <f t="array" ref="L221">IFERROR(_xlfn.IFS($K221="1 - Start", (_xlfn.XLOOKUP("1 - End", $K221:$K1170,$J221:$J1170)) - (_xlfn.XLOOKUP("1 - Start", $K221:$K1170, $J221:$J1170)), $K221="2 - Start", (_xlfn.XLOOKUP("2 - End", $K221:$K1170, $J221:$J1170)) - (_xlfn.XLOOKUP("2 - Start", $K221:$K1170, $J221:$J1170)), $K221="3 - Start", (_xlfn.XLOOKUP("3 - End", $K221:K1170, $J221:$J1170)) - (_xlfn.XLOOKUP("3 - Start", $K221:K1170, $J221:$J1170)), $K221="4 - Start", (_xlfn.XLOOKUP("4 - End", $K221:$K1170, $J221:$J1170)) - (_xlfn.XLOOKUP("4 - Start", $K221:$K1170, $J221:J1170))), "")</f>
        <v/>
      </c>
      <c r="M221" s="182"/>
      <c r="N221" s="371"/>
      <c r="O221" s="399"/>
      <c r="P221" s="375"/>
      <c r="Q221" s="545" t="str" cm="1">
        <f t="array" ref="Q221">_xlfn.IFNA(IF($P221="N", $O221, (_xlfn.IFS(AND($P221="Y", $M221="1"), 15-$O221, AND($M221="2", $P221="Y"), 9-$O221, AND($M221="3", $P221="Y"), 11-$O221))), "")</f>
        <v/>
      </c>
      <c r="R221" s="536" t="str">
        <f>IF($K221="Session Start", SUM($L221:(INDEX($K221:$K1163, (MATCH("Session End", $K221:$K1163, 0))))), "")</f>
        <v/>
      </c>
      <c r="S221" s="411"/>
      <c r="T221" s="183"/>
      <c r="U221" s="172"/>
      <c r="V221" s="185"/>
      <c r="W221" s="556" t="str">
        <f>IFERROR(INDEX('Kennel Link Mapping'!$B$1:$B$4, (MATCH('Session Log'!$V221, 'Kennel Link Mapping'!$A$1:$A$4, 0))), "")</f>
        <v/>
      </c>
      <c r="X221" s="186"/>
    </row>
    <row r="222" spans="1:24" s="46" customFormat="1" ht="39.75" customHeight="1" x14ac:dyDescent="0.15">
      <c r="A222" s="192"/>
      <c r="B222" s="118"/>
      <c r="C222" s="92"/>
      <c r="D222" s="231"/>
      <c r="E222" s="178"/>
      <c r="F222" s="157"/>
      <c r="G222" s="88"/>
      <c r="H222" s="88"/>
      <c r="I222" s="108"/>
      <c r="J222" s="265"/>
      <c r="K222" s="300"/>
      <c r="L222" s="523" t="str" cm="1">
        <f t="array" ref="L222">IFERROR(_xlfn.IFS($K222="1 - Start", (_xlfn.XLOOKUP("1 - End", $K222:$K1171,$J222:$J1171)) - (_xlfn.XLOOKUP("1 - Start", $K222:$K1171, $J222:$J1171)), $K222="2 - Start", (_xlfn.XLOOKUP("2 - End", $K222:$K1171, $J222:$J1171)) - (_xlfn.XLOOKUP("2 - Start", $K222:$K1171, $J222:$J1171)), $K222="3 - Start", (_xlfn.XLOOKUP("3 - End", $K222:K1171, $J222:$J1171)) - (_xlfn.XLOOKUP("3 - Start", $K222:K1171, $J222:$J1171)), $K222="4 - Start", (_xlfn.XLOOKUP("4 - End", $K222:$K1171, $J222:$J1171)) - (_xlfn.XLOOKUP("4 - Start", $K222:$K1171, $J222:J1171))), "")</f>
        <v/>
      </c>
      <c r="M222" s="182"/>
      <c r="N222" s="563"/>
      <c r="O222" s="398"/>
      <c r="P222" s="374"/>
      <c r="Q222" s="539" t="str" cm="1">
        <f t="array" ref="Q222">_xlfn.IFNA(IF($P222="N", $O222, (_xlfn.IFS(AND($P222="Y", $M222="1"), 15-$O222, AND($M222="2", $P222="Y"), 9-$O222, AND($M222="3", $P222="Y"), 11-$O222))), "")</f>
        <v/>
      </c>
      <c r="R222" s="536" t="str">
        <f>IF($K222="Session Start", SUM($L222:(INDEX($K222:$K1164, (MATCH("Session End", $K222:$K1164, 0))))), "")</f>
        <v/>
      </c>
      <c r="S222" s="411"/>
      <c r="T222" s="333"/>
      <c r="U222" s="172"/>
      <c r="V222" s="76"/>
      <c r="W222" s="556" t="str">
        <f>IFERROR(INDEX('Kennel Link Mapping'!$B$1:$B$4, (MATCH('Session Log'!$V222, 'Kennel Link Mapping'!$A$1:$A$4, 0))), "")</f>
        <v/>
      </c>
      <c r="X222" s="77"/>
    </row>
    <row r="223" spans="1:24" ht="39.75" customHeight="1" x14ac:dyDescent="0.15">
      <c r="A223" s="62"/>
      <c r="B223" s="118"/>
      <c r="C223" s="92"/>
      <c r="D223" s="163"/>
      <c r="E223" s="175"/>
      <c r="F223" s="163"/>
      <c r="G223" s="54"/>
      <c r="H223" s="54"/>
      <c r="I223" s="54"/>
      <c r="J223" s="206"/>
      <c r="K223" s="203"/>
      <c r="L223" s="521" t="str" cm="1">
        <f t="array" ref="L223">IFERROR(_xlfn.IFS($K223="1 - Start", (_xlfn.XLOOKUP("1 - End", $K223:$K1172,$J223:$J1172)) - (_xlfn.XLOOKUP("1 - Start", $K223:$K1172, $J223:$J1172)), $K223="2 - Start", (_xlfn.XLOOKUP("2 - End", $K223:$K1172, $J223:$J1172)) - (_xlfn.XLOOKUP("2 - Start", $K223:$K1172, $J223:$J1172)), $K223="3 - Start", (_xlfn.XLOOKUP("3 - End", $K223:K1172, $J223:$J1172)) - (_xlfn.XLOOKUP("3 - Start", $K223:K1172, $J223:$J1172)), $K223="4 - Start", (_xlfn.XLOOKUP("4 - End", $K223:$K1172, $J223:$J1172)) - (_xlfn.XLOOKUP("4 - Start", $K223:$K1172, $J223:J1172))), "")</f>
        <v/>
      </c>
      <c r="M223" s="182"/>
      <c r="N223" s="563"/>
      <c r="P223" s="374"/>
      <c r="Q223" s="535" t="str" cm="1">
        <f t="array" ref="Q223">_xlfn.IFNA(IF($P223="N", $O223, (_xlfn.IFS(AND($P223="Y", $M223="1"), 15-$O223, AND($M223="2", $P223="Y"), 9-$O223, AND($M223="3", $P223="Y"), 11-$O223))), "")</f>
        <v/>
      </c>
      <c r="R223" s="536" t="str">
        <f>IF($K223="Session Start", SUM($L223:(INDEX($K223:$K1165, (MATCH("Session End", $K223:$K1165, 0))))), "")</f>
        <v/>
      </c>
      <c r="S223" s="411"/>
      <c r="W223" s="556" t="str">
        <f>IFERROR(INDEX('Kennel Link Mapping'!$B$1:$B$4, (MATCH('Session Log'!$V223, 'Kennel Link Mapping'!$A$1:$A$4, 0))), "")</f>
        <v/>
      </c>
      <c r="X223" s="56"/>
    </row>
    <row r="224" spans="1:24" ht="39.75" customHeight="1" x14ac:dyDescent="0.15">
      <c r="A224" s="62"/>
      <c r="B224" s="118"/>
      <c r="C224" s="92"/>
      <c r="D224" s="158"/>
      <c r="E224" s="174"/>
      <c r="F224" s="158"/>
      <c r="G224" s="54"/>
      <c r="H224" s="54"/>
      <c r="I224" s="54"/>
      <c r="J224" s="169"/>
      <c r="K224" s="203"/>
      <c r="L224" s="521" t="str" cm="1">
        <f t="array" ref="L224">IFERROR(_xlfn.IFS($K224="1 - Start", (_xlfn.XLOOKUP("1 - End", $K224:$K1173,$J224:$J1173)) - (_xlfn.XLOOKUP("1 - Start", $K224:$K1173, $J224:$J1173)), $K224="2 - Start", (_xlfn.XLOOKUP("2 - End", $K224:$K1173, $J224:$J1173)) - (_xlfn.XLOOKUP("2 - Start", $K224:$K1173, $J224:$J1173)), $K224="3 - Start", (_xlfn.XLOOKUP("3 - End", $K224:K1173, $J224:$J1173)) - (_xlfn.XLOOKUP("3 - Start", $K224:K1173, $J224:$J1173)), $K224="4 - Start", (_xlfn.XLOOKUP("4 - End", $K224:$K1173, $J224:$J1173)) - (_xlfn.XLOOKUP("4 - Start", $K224:$K1173, $J224:J1173))), "")</f>
        <v/>
      </c>
      <c r="M224" s="182"/>
      <c r="N224" s="563"/>
      <c r="P224" s="374"/>
      <c r="Q224" s="535" t="str" cm="1">
        <f t="array" ref="Q224">_xlfn.IFNA(IF($P224="N", $O224, (_xlfn.IFS(AND($P224="Y", $M224="1"), 15-$O224, AND($M224="2", $P224="Y"), 9-$O224, AND($M224="3", $P224="Y"), 11-$O224))), "")</f>
        <v/>
      </c>
      <c r="R224" s="536" t="str">
        <f>IF($K224="Session Start", SUM($L224:(INDEX($K224:$K1166, (MATCH("Session End", $K224:$K1166, 0))))), "")</f>
        <v/>
      </c>
      <c r="S224" s="411"/>
      <c r="W224" s="556" t="str">
        <f>IFERROR(INDEX('Kennel Link Mapping'!$B$1:$B$4, (MATCH('Session Log'!$V224, 'Kennel Link Mapping'!$A$1:$A$4, 0))), "")</f>
        <v/>
      </c>
      <c r="X224" s="56"/>
    </row>
    <row r="225" spans="1:24" ht="39.75" customHeight="1" x14ac:dyDescent="0.15">
      <c r="A225" s="62"/>
      <c r="B225" s="118"/>
      <c r="C225" s="92"/>
      <c r="D225" s="164"/>
      <c r="E225" s="176"/>
      <c r="F225" s="164"/>
      <c r="G225" s="54"/>
      <c r="H225" s="54"/>
      <c r="I225" s="54"/>
      <c r="J225" s="206"/>
      <c r="K225" s="203"/>
      <c r="L225" s="521" t="str" cm="1">
        <f t="array" ref="L225">IFERROR(_xlfn.IFS($K225="1 - Start", (_xlfn.XLOOKUP("1 - End", $K225:$K1174,$J225:$J1174)) - (_xlfn.XLOOKUP("1 - Start", $K225:$K1174, $J225:$J1174)), $K225="2 - Start", (_xlfn.XLOOKUP("2 - End", $K225:$K1174, $J225:$J1174)) - (_xlfn.XLOOKUP("2 - Start", $K225:$K1174, $J225:$J1174)), $K225="3 - Start", (_xlfn.XLOOKUP("3 - End", $K225:K1174, $J225:$J1174)) - (_xlfn.XLOOKUP("3 - Start", $K225:K1174, $J225:$J1174)), $K225="4 - Start", (_xlfn.XLOOKUP("4 - End", $K225:$K1174, $J225:$J1174)) - (_xlfn.XLOOKUP("4 - Start", $K225:$K1174, $J225:J1174))), "")</f>
        <v/>
      </c>
      <c r="M225" s="182"/>
      <c r="N225" s="563"/>
      <c r="P225" s="374"/>
      <c r="Q225" s="535" t="str" cm="1">
        <f t="array" ref="Q225">_xlfn.IFNA(IF($P225="N", $O225, (_xlfn.IFS(AND($P225="Y", $M225="1"), 15-$O225, AND($M225="2", $P225="Y"), 9-$O225, AND($M225="3", $P225="Y"), 11-$O225))), "")</f>
        <v/>
      </c>
      <c r="R225" s="536" t="str">
        <f>IF($K225="Session Start", SUM($L225:(INDEX($K225:$K1167, (MATCH("Session End", $K225:$K1167, 0))))), "")</f>
        <v/>
      </c>
      <c r="S225" s="411"/>
      <c r="W225" s="556" t="str">
        <f>IFERROR(INDEX('Kennel Link Mapping'!$B$1:$B$4, (MATCH('Session Log'!$V225, 'Kennel Link Mapping'!$A$1:$A$4, 0))), "")</f>
        <v/>
      </c>
      <c r="X225" s="56"/>
    </row>
    <row r="226" spans="1:24" ht="49.5" customHeight="1" x14ac:dyDescent="0.15">
      <c r="A226" s="62"/>
      <c r="B226" s="118"/>
      <c r="C226" s="92"/>
      <c r="D226" s="164"/>
      <c r="E226" s="176"/>
      <c r="F226" s="164"/>
      <c r="G226" s="54"/>
      <c r="H226" s="54"/>
      <c r="I226" s="54"/>
      <c r="J226" s="206"/>
      <c r="K226" s="203"/>
      <c r="L226" s="521" t="str" cm="1">
        <f t="array" ref="L226">IFERROR(_xlfn.IFS($K226="1 - Start", (_xlfn.XLOOKUP("1 - End", $K226:$K1175,$J226:$J1175)) - (_xlfn.XLOOKUP("1 - Start", $K226:$K1175, $J226:$J1175)), $K226="2 - Start", (_xlfn.XLOOKUP("2 - End", $K226:$K1175, $J226:$J1175)) - (_xlfn.XLOOKUP("2 - Start", $K226:$K1175, $J226:$J1175)), $K226="3 - Start", (_xlfn.XLOOKUP("3 - End", $K226:K1175, $J226:$J1175)) - (_xlfn.XLOOKUP("3 - Start", $K226:K1175, $J226:$J1175)), $K226="4 - Start", (_xlfn.XLOOKUP("4 - End", $K226:$K1175, $J226:$J1175)) - (_xlfn.XLOOKUP("4 - Start", $K226:$K1175, $J226:J1175))), "")</f>
        <v/>
      </c>
      <c r="M226" s="182"/>
      <c r="N226" s="563"/>
      <c r="P226" s="374"/>
      <c r="Q226" s="535" t="str" cm="1">
        <f t="array" ref="Q226">_xlfn.IFNA(IF($P226="N", $O226, (_xlfn.IFS(AND($P226="Y", $M226="1"), 15-$O226, AND($M226="2", $P226="Y"), 9-$O226, AND($M226="3", $P226="Y"), 11-$O226))), "")</f>
        <v/>
      </c>
      <c r="R226" s="536" t="str">
        <f>IF($K226="Session Start", SUM($L226:(INDEX($K226:$K1168, (MATCH("Session End", $K226:$K1168, 0))))), "")</f>
        <v/>
      </c>
      <c r="S226" s="411"/>
      <c r="W226" s="556" t="str">
        <f>IFERROR(INDEX('Kennel Link Mapping'!$B$1:$B$4, (MATCH('Session Log'!$V226, 'Kennel Link Mapping'!$A$1:$A$4, 0))), "")</f>
        <v/>
      </c>
      <c r="X226" s="56"/>
    </row>
    <row r="227" spans="1:24" ht="39.75" customHeight="1" x14ac:dyDescent="0.15">
      <c r="A227" s="62"/>
      <c r="B227" s="118"/>
      <c r="C227" s="92"/>
      <c r="D227" s="164"/>
      <c r="E227" s="176"/>
      <c r="F227" s="164"/>
      <c r="G227" s="54"/>
      <c r="H227" s="54"/>
      <c r="I227" s="54"/>
      <c r="J227" s="206"/>
      <c r="K227" s="203"/>
      <c r="L227" s="521" t="str" cm="1">
        <f t="array" ref="L227">IFERROR(_xlfn.IFS($K227="1 - Start", (_xlfn.XLOOKUP("1 - End", $K227:$K1176,$J227:$J1176)) - (_xlfn.XLOOKUP("1 - Start", $K227:$K1176, $J227:$J1176)), $K227="2 - Start", (_xlfn.XLOOKUP("2 - End", $K227:$K1176, $J227:$J1176)) - (_xlfn.XLOOKUP("2 - Start", $K227:$K1176, $J227:$J1176)), $K227="3 - Start", (_xlfn.XLOOKUP("3 - End", $K227:K1176, $J227:$J1176)) - (_xlfn.XLOOKUP("3 - Start", $K227:K1176, $J227:$J1176)), $K227="4 - Start", (_xlfn.XLOOKUP("4 - End", $K227:$K1176, $J227:$J1176)) - (_xlfn.XLOOKUP("4 - Start", $K227:$K1176, $J227:J1176))), "")</f>
        <v/>
      </c>
      <c r="M227" s="182"/>
      <c r="N227" s="563"/>
      <c r="P227" s="374"/>
      <c r="Q227" s="535" t="str" cm="1">
        <f t="array" ref="Q227">_xlfn.IFNA(IF($P227="N", $O227, (_xlfn.IFS(AND($P227="Y", $M227="1"), 15-$O227, AND($M227="2", $P227="Y"), 9-$O227, AND($M227="3", $P227="Y"), 11-$O227))), "")</f>
        <v/>
      </c>
      <c r="R227" s="536" t="str">
        <f>IF($K227="Session Start", SUM($L227:(INDEX($K227:$K1169, (MATCH("Session End", $K227:$K1169, 0))))), "")</f>
        <v/>
      </c>
      <c r="S227" s="411"/>
      <c r="W227" s="558" t="str">
        <f>IFERROR(INDEX('Kennel Link Mapping'!$B$1:$B$4, (MATCH('Session Log'!$V227, 'Kennel Link Mapping'!$A$1:$A$4, 0))), "")</f>
        <v/>
      </c>
      <c r="X227" s="56"/>
    </row>
    <row r="228" spans="1:24" ht="39.75" customHeight="1" x14ac:dyDescent="0.15">
      <c r="A228" s="62"/>
      <c r="B228" s="118"/>
      <c r="C228" s="92"/>
      <c r="D228" s="164"/>
      <c r="E228" s="176"/>
      <c r="F228" s="164"/>
      <c r="G228" s="54"/>
      <c r="H228" s="54"/>
      <c r="I228" s="54"/>
      <c r="J228" s="206"/>
      <c r="K228" s="203"/>
      <c r="L228" s="521" t="str" cm="1">
        <f t="array" ref="L228">IFERROR(_xlfn.IFS($K228="1 - Start", (_xlfn.XLOOKUP("1 - End", $K228:$K1177,$J228:$J1177)) - (_xlfn.XLOOKUP("1 - Start", $K228:$K1177, $J228:$J1177)), $K228="2 - Start", (_xlfn.XLOOKUP("2 - End", $K228:$K1177, $J228:$J1177)) - (_xlfn.XLOOKUP("2 - Start", $K228:$K1177, $J228:$J1177)), $K228="3 - Start", (_xlfn.XLOOKUP("3 - End", $K228:K1177, $J228:$J1177)) - (_xlfn.XLOOKUP("3 - Start", $K228:K1177, $J228:$J1177)), $K228="4 - Start", (_xlfn.XLOOKUP("4 - End", $K228:$K1177, $J228:$J1177)) - (_xlfn.XLOOKUP("4 - Start", $K228:$K1177, $J228:J1177))), "")</f>
        <v/>
      </c>
      <c r="M228" s="182"/>
      <c r="N228" s="563"/>
      <c r="P228" s="374"/>
      <c r="Q228" s="535" t="str" cm="1">
        <f t="array" ref="Q228">_xlfn.IFNA(IF($P228="N", $O228, (_xlfn.IFS(AND($P228="Y", $M228="1"), 15-$O228, AND($M228="2", $P228="Y"), 9-$O228, AND($M228="3", $P228="Y"), 11-$O228))), "")</f>
        <v/>
      </c>
      <c r="R228" s="536" t="str">
        <f>IF($K228="Session Start", SUM($L228:(INDEX($K228:$K1170, (MATCH("Session End", $K228:$K1170, 0))))), "")</f>
        <v/>
      </c>
      <c r="S228" s="411"/>
      <c r="T228" s="367"/>
      <c r="W228" s="556" t="str">
        <f>IFERROR(INDEX('Kennel Link Mapping'!$B$1:$B$4, (MATCH('Session Log'!$V228, 'Kennel Link Mapping'!$A$1:$A$4, 0))), "")</f>
        <v/>
      </c>
      <c r="X228" s="56"/>
    </row>
    <row r="229" spans="1:24" ht="39.75" customHeight="1" x14ac:dyDescent="0.15">
      <c r="A229" s="62"/>
      <c r="B229" s="118"/>
      <c r="C229" s="92"/>
      <c r="D229" s="165"/>
      <c r="E229" s="177"/>
      <c r="F229" s="165"/>
      <c r="G229" s="54"/>
      <c r="H229" s="54"/>
      <c r="I229" s="54"/>
      <c r="J229" s="206"/>
      <c r="K229" s="203"/>
      <c r="L229" s="521" t="str" cm="1">
        <f t="array" ref="L229">IFERROR(_xlfn.IFS($K229="1 - Start", (_xlfn.XLOOKUP("1 - End", $K229:$K1178,$J229:$J1178)) - (_xlfn.XLOOKUP("1 - Start", $K229:$K1178, $J229:$J1178)), $K229="2 - Start", (_xlfn.XLOOKUP("2 - End", $K229:$K1178, $J229:$J1178)) - (_xlfn.XLOOKUP("2 - Start", $K229:$K1178, $J229:$J1178)), $K229="3 - Start", (_xlfn.XLOOKUP("3 - End", $K229:K1178, $J229:$J1178)) - (_xlfn.XLOOKUP("3 - Start", $K229:K1178, $J229:$J1178)), $K229="4 - Start", (_xlfn.XLOOKUP("4 - End", $K229:$K1178, $J229:$J1178)) - (_xlfn.XLOOKUP("4 - Start", $K229:$K1178, $J229:J1178))), "")</f>
        <v/>
      </c>
      <c r="M229" s="182"/>
      <c r="N229" s="563"/>
      <c r="P229" s="374"/>
      <c r="Q229" s="535" t="str" cm="1">
        <f t="array" ref="Q229">_xlfn.IFNA(IF($P229="N", $O229, (_xlfn.IFS(AND($P229="Y", $M229="1"), 15-$O229, AND($M229="2", $P229="Y"), 9-$O229, AND($M229="3", $P229="Y"), 11-$O229))), "")</f>
        <v/>
      </c>
      <c r="R229" s="536" t="str">
        <f>IF($K229="Session Start", SUM($L229:(INDEX($K229:$K1171, (MATCH("Session End", $K229:$K1171, 0))))), "")</f>
        <v/>
      </c>
      <c r="S229" s="411"/>
      <c r="W229" s="556" t="str">
        <f>IFERROR(INDEX('Kennel Link Mapping'!$B$1:$B$4, (MATCH('Session Log'!$V229, 'Kennel Link Mapping'!$A$1:$A$4, 0))), "")</f>
        <v/>
      </c>
      <c r="X229" s="56"/>
    </row>
    <row r="230" spans="1:24" ht="39.75" customHeight="1" x14ac:dyDescent="0.15">
      <c r="A230" s="60"/>
      <c r="B230" s="118"/>
      <c r="C230" s="92"/>
      <c r="D230" s="164"/>
      <c r="E230" s="176"/>
      <c r="F230" s="164"/>
      <c r="G230" s="54"/>
      <c r="H230" s="54"/>
      <c r="I230" s="54"/>
      <c r="J230" s="206"/>
      <c r="K230" s="203"/>
      <c r="L230" s="521" t="str" cm="1">
        <f t="array" ref="L230">IFERROR(_xlfn.IFS($K230="1 - Start", (_xlfn.XLOOKUP("1 - End", $K230:$K1179,$J230:$J1179)) - (_xlfn.XLOOKUP("1 - Start", $K230:$K1179, $J230:$J1179)), $K230="2 - Start", (_xlfn.XLOOKUP("2 - End", $K230:$K1179, $J230:$J1179)) - (_xlfn.XLOOKUP("2 - Start", $K230:$K1179, $J230:$J1179)), $K230="3 - Start", (_xlfn.XLOOKUP("3 - End", $K230:K1179, $J230:$J1179)) - (_xlfn.XLOOKUP("3 - Start", $K230:K1179, $J230:$J1179)), $K230="4 - Start", (_xlfn.XLOOKUP("4 - End", $K230:$K1179, $J230:$J1179)) - (_xlfn.XLOOKUP("4 - Start", $K230:$K1179, $J230:J1179))), "")</f>
        <v/>
      </c>
      <c r="M230" s="182"/>
      <c r="N230" s="563"/>
      <c r="P230" s="374"/>
      <c r="Q230" s="535" t="str" cm="1">
        <f t="array" ref="Q230">_xlfn.IFNA(IF($P230="N", $O230, (_xlfn.IFS(AND($P230="Y", $M230="1"), 15-$O230, AND($M230="2", $P230="Y"), 9-$O230, AND($M230="3", $P230="Y"), 11-$O230))), "")</f>
        <v/>
      </c>
      <c r="R230" s="536" t="str">
        <f>IF($K230="Session Start", SUM($L230:(INDEX($K230:$K1172, (MATCH("Session End", $K230:$K1172, 0))))), "")</f>
        <v/>
      </c>
      <c r="S230" s="411"/>
      <c r="W230" s="556" t="str">
        <f>IFERROR(INDEX('Kennel Link Mapping'!$B$1:$B$4, (MATCH('Session Log'!$V230, 'Kennel Link Mapping'!$A$1:$A$4, 0))), "")</f>
        <v/>
      </c>
      <c r="X230" s="56"/>
    </row>
    <row r="231" spans="1:24" s="187" customFormat="1" ht="39.75" customHeight="1" x14ac:dyDescent="0.15">
      <c r="A231" s="334"/>
      <c r="B231" s="100"/>
      <c r="C231" s="244"/>
      <c r="D231" s="336"/>
      <c r="E231" s="337"/>
      <c r="F231" s="336"/>
      <c r="G231" s="181"/>
      <c r="H231" s="181"/>
      <c r="I231" s="181"/>
      <c r="J231" s="207"/>
      <c r="K231" s="299"/>
      <c r="L231" s="526" t="str" cm="1">
        <f t="array" ref="L231">IFERROR(_xlfn.IFS($K231="1 - Start", (_xlfn.XLOOKUP("1 - End", $K231:$K1180,$J231:$J1180)) - (_xlfn.XLOOKUP("1 - Start", $K231:$K1180, $J231:$J1180)), $K231="2 - Start", (_xlfn.XLOOKUP("2 - End", $K231:$K1180, $J231:$J1180)) - (_xlfn.XLOOKUP("2 - Start", $K231:$K1180, $J231:$J1180)), $K231="3 - Start", (_xlfn.XLOOKUP("3 - End", $K231:K1180, $J231:$J1180)) - (_xlfn.XLOOKUP("3 - Start", $K231:K1180, $J231:$J1180)), $K231="4 - Start", (_xlfn.XLOOKUP("4 - End", $K231:$K1180, $J231:$J1180)) - (_xlfn.XLOOKUP("4 - Start", $K231:$K1180, $J231:J1180))), "")</f>
        <v/>
      </c>
      <c r="M231" s="182"/>
      <c r="N231" s="371"/>
      <c r="O231" s="399"/>
      <c r="P231" s="375"/>
      <c r="Q231" s="545" t="str" cm="1">
        <f t="array" ref="Q231">_xlfn.IFNA(IF($P231="N", $O231, (_xlfn.IFS(AND($P231="Y", $M231="1"), 15-$O231, AND($M231="2", $P231="Y"), 9-$O231, AND($M231="3", $P231="Y"), 11-$O231))), "")</f>
        <v/>
      </c>
      <c r="R231" s="536" t="str">
        <f>IF($K231="Session Start", SUM($L231:(INDEX($K231:$K1173, (MATCH("Session End", $K231:$K1173, 0))))), "")</f>
        <v/>
      </c>
      <c r="S231" s="411"/>
      <c r="T231" s="183"/>
      <c r="U231" s="184"/>
      <c r="V231" s="185"/>
      <c r="W231" s="556" t="str">
        <f>IFERROR(INDEX('Kennel Link Mapping'!$B$1:$B$4, (MATCH('Session Log'!$V231, 'Kennel Link Mapping'!$A$1:$A$4, 0))), "")</f>
        <v/>
      </c>
      <c r="X231" s="186"/>
    </row>
    <row r="232" spans="1:24" s="46" customFormat="1" ht="39.75" customHeight="1" x14ac:dyDescent="0.15">
      <c r="A232" s="192"/>
      <c r="B232" s="338"/>
      <c r="C232" s="92"/>
      <c r="D232" s="231"/>
      <c r="E232" s="178"/>
      <c r="F232" s="157"/>
      <c r="G232" s="74"/>
      <c r="H232" s="74"/>
      <c r="I232" s="74"/>
      <c r="J232" s="265"/>
      <c r="K232" s="300"/>
      <c r="L232" s="523" t="str" cm="1">
        <f t="array" ref="L232">IFERROR(_xlfn.IFS($K232="1 - Start", (_xlfn.XLOOKUP("1 - End", $K232:$K1181,$J232:$J1181)) - (_xlfn.XLOOKUP("1 - Start", $K232:$K1181, $J232:$J1181)), $K232="2 - Start", (_xlfn.XLOOKUP("2 - End", $K232:$K1181, $J232:$J1181)) - (_xlfn.XLOOKUP("2 - Start", $K232:$K1181, $J232:$J1181)), $K232="3 - Start", (_xlfn.XLOOKUP("3 - End", $K232:K1181, $J232:$J1181)) - (_xlfn.XLOOKUP("3 - Start", $K232:K1181, $J232:$J1181)), $K232="4 - Start", (_xlfn.XLOOKUP("4 - End", $K232:$K1181, $J232:$J1181)) - (_xlfn.XLOOKUP("4 - Start", $K232:$K1181, $J232:J1181))), "")</f>
        <v/>
      </c>
      <c r="M232" s="210"/>
      <c r="N232" s="567"/>
      <c r="O232" s="395"/>
      <c r="P232" s="376"/>
      <c r="Q232" s="539" t="str" cm="1">
        <f t="array" ref="Q232">_xlfn.IFNA(IF($P232="N", $O232, (_xlfn.IFS(AND($P232="Y", $M232="1"), 15-$O232, AND($M232="2", $P232="Y"), 9-$O232, AND($M232="3", $P232="Y"), 11-$O232))), "")</f>
        <v/>
      </c>
      <c r="R232" s="536" t="str">
        <f>IF($K232="Session Start", SUM($L232:(INDEX($K232:$K1174, (MATCH("Session End", $K232:$K1174, 0))))), "")</f>
        <v/>
      </c>
      <c r="S232" s="411"/>
      <c r="T232" s="333"/>
      <c r="U232" s="171" t="s">
        <v>130</v>
      </c>
      <c r="V232" s="76"/>
      <c r="W232" s="556" t="str">
        <f>IFERROR(INDEX('Kennel Link Mapping'!$B$1:$B$4, (MATCH('Session Log'!$V232, 'Kennel Link Mapping'!$A$1:$A$4, 0))), "")</f>
        <v/>
      </c>
      <c r="X232" s="77"/>
    </row>
    <row r="233" spans="1:24" ht="39.75" customHeight="1" x14ac:dyDescent="0.15">
      <c r="A233" s="62"/>
      <c r="B233" s="63"/>
      <c r="C233" s="63"/>
      <c r="D233" s="164"/>
      <c r="E233" s="176"/>
      <c r="F233" s="164"/>
      <c r="G233" s="54"/>
      <c r="H233" s="54"/>
      <c r="I233" s="54"/>
      <c r="J233" s="206"/>
      <c r="K233" s="203"/>
      <c r="L233" s="521" t="str" cm="1">
        <f t="array" ref="L233">IFERROR(_xlfn.IFS($K233="1 - Start", (_xlfn.XLOOKUP("1 - End", $K233:$K1182,$J233:$J1182)) - (_xlfn.XLOOKUP("1 - Start", $K233:$K1182, $J233:$J1182)), $K233="2 - Start", (_xlfn.XLOOKUP("2 - End", $K233:$K1182, $J233:$J1182)) - (_xlfn.XLOOKUP("2 - Start", $K233:$K1182, $J233:$J1182)), $K233="3 - Start", (_xlfn.XLOOKUP("3 - End", $K233:K1182, $J233:$J1182)) - (_xlfn.XLOOKUP("3 - Start", $K233:K1182, $J233:$J1182)), $K233="4 - Start", (_xlfn.XLOOKUP("4 - End", $K233:$K1182, $J233:$J1182)) - (_xlfn.XLOOKUP("4 - Start", $K233:$K1182, $J233:J1182))), "")</f>
        <v/>
      </c>
      <c r="M233" s="182"/>
      <c r="N233" s="563"/>
      <c r="P233" s="374"/>
      <c r="Q233" s="535" t="str" cm="1">
        <f t="array" ref="Q233">_xlfn.IFNA(IF($P233="N", $O233, (_xlfn.IFS(AND($P233="Y", $M233="1"), 15-$O233, AND($M233="2", $P233="Y"), 9-$O233, AND($M233="3", $P233="Y"), 11-$O233))), "")</f>
        <v/>
      </c>
      <c r="R233" s="536" t="str">
        <f>IF($K233="Session Start", SUM($L233:(INDEX($K233:$K1175, (MATCH("Session End", $K233:$K1175, 0))))), "")</f>
        <v/>
      </c>
      <c r="S233" s="411"/>
      <c r="W233" s="556" t="str">
        <f>IFERROR(INDEX('Kennel Link Mapping'!$B$1:$B$4, (MATCH('Session Log'!$V233, 'Kennel Link Mapping'!$A$1:$A$4, 0))), "")</f>
        <v/>
      </c>
      <c r="X233" s="56"/>
    </row>
    <row r="234" spans="1:24" ht="39.75" customHeight="1" x14ac:dyDescent="0.15">
      <c r="A234" s="62"/>
      <c r="B234" s="63"/>
      <c r="C234" s="63"/>
      <c r="D234" s="164"/>
      <c r="E234" s="176"/>
      <c r="F234" s="164"/>
      <c r="G234" s="54"/>
      <c r="H234" s="54"/>
      <c r="I234" s="54"/>
      <c r="J234" s="169"/>
      <c r="K234" s="203"/>
      <c r="L234" s="521" t="str" cm="1">
        <f t="array" ref="L234">IFERROR(_xlfn.IFS($K234="1 - Start", (_xlfn.XLOOKUP("1 - End", $K234:$K1183,$J234:$J1183)) - (_xlfn.XLOOKUP("1 - Start", $K234:$K1183, $J234:$J1183)), $K234="2 - Start", (_xlfn.XLOOKUP("2 - End", $K234:$K1183, $J234:$J1183)) - (_xlfn.XLOOKUP("2 - Start", $K234:$K1183, $J234:$J1183)), $K234="3 - Start", (_xlfn.XLOOKUP("3 - End", $K234:K1183, $J234:$J1183)) - (_xlfn.XLOOKUP("3 - Start", $K234:K1183, $J234:$J1183)), $K234="4 - Start", (_xlfn.XLOOKUP("4 - End", $K234:$K1183, $J234:$J1183)) - (_xlfn.XLOOKUP("4 - Start", $K234:$K1183, $J234:J1183))), "")</f>
        <v/>
      </c>
      <c r="M234" s="182"/>
      <c r="N234" s="563"/>
      <c r="P234" s="374"/>
      <c r="Q234" s="535" t="str" cm="1">
        <f t="array" ref="Q234">_xlfn.IFNA(IF($P234="N", $O234, (_xlfn.IFS(AND($P234="Y", $M234="1"), 15-$O234, AND($M234="2", $P234="Y"), 9-$O234, AND($M234="3", $P234="Y"), 11-$O234))), "")</f>
        <v/>
      </c>
      <c r="R234" s="536" t="str">
        <f>IF($K234="Session Start", SUM($L234:(INDEX($K234:$K1176, (MATCH("Session End", $K234:$K1176, 0))))), "")</f>
        <v/>
      </c>
      <c r="S234" s="411"/>
      <c r="W234" s="556" t="str">
        <f>IFERROR(INDEX('Kennel Link Mapping'!$B$1:$B$4, (MATCH('Session Log'!$V234, 'Kennel Link Mapping'!$A$1:$A$4, 0))), "")</f>
        <v/>
      </c>
      <c r="X234" s="56"/>
    </row>
    <row r="235" spans="1:24" ht="39.75" customHeight="1" x14ac:dyDescent="0.15">
      <c r="A235" s="62"/>
      <c r="B235" s="63"/>
      <c r="C235" s="63"/>
      <c r="D235" s="164"/>
      <c r="E235" s="176"/>
      <c r="F235" s="164"/>
      <c r="G235" s="54"/>
      <c r="H235" s="54"/>
      <c r="I235" s="54"/>
      <c r="J235" s="206"/>
      <c r="K235" s="203"/>
      <c r="L235" s="521" t="str" cm="1">
        <f t="array" ref="L235">IFERROR(_xlfn.IFS($K235="1 - Start", (_xlfn.XLOOKUP("1 - End", $K235:$K1184,$J235:$J1184)) - (_xlfn.XLOOKUP("1 - Start", $K235:$K1184, $J235:$J1184)), $K235="2 - Start", (_xlfn.XLOOKUP("2 - End", $K235:$K1184, $J235:$J1184)) - (_xlfn.XLOOKUP("2 - Start", $K235:$K1184, $J235:$J1184)), $K235="3 - Start", (_xlfn.XLOOKUP("3 - End", $K235:K1184, $J235:$J1184)) - (_xlfn.XLOOKUP("3 - Start", $K235:K1184, $J235:$J1184)), $K235="4 - Start", (_xlfn.XLOOKUP("4 - End", $K235:$K1184, $J235:$J1184)) - (_xlfn.XLOOKUP("4 - Start", $K235:$K1184, $J235:J1184))), "")</f>
        <v/>
      </c>
      <c r="M235" s="182"/>
      <c r="N235" s="563"/>
      <c r="P235" s="374"/>
      <c r="Q235" s="535" t="str" cm="1">
        <f t="array" ref="Q235">_xlfn.IFNA(IF($P235="N", $O235, (_xlfn.IFS(AND($P235="Y", $M235="1"), 15-$O235, AND($M235="2", $P235="Y"), 9-$O235, AND($M235="3", $P235="Y"), 11-$O235))), "")</f>
        <v/>
      </c>
      <c r="R235" s="536" t="str">
        <f>IF($K235="Session Start", SUM($L235:(INDEX($K235:$K1177, (MATCH("Session End", $K235:$K1177, 0))))), "")</f>
        <v/>
      </c>
      <c r="S235" s="411"/>
      <c r="W235" s="556" t="str">
        <f>IFERROR(INDEX('Kennel Link Mapping'!$B$1:$B$4, (MATCH('Session Log'!$V235, 'Kennel Link Mapping'!$A$1:$A$4, 0))), "")</f>
        <v/>
      </c>
      <c r="X235" s="56"/>
    </row>
    <row r="236" spans="1:24" ht="39.75" customHeight="1" x14ac:dyDescent="0.15">
      <c r="A236" s="62"/>
      <c r="B236" s="63"/>
      <c r="C236" s="63"/>
      <c r="D236" s="164"/>
      <c r="E236" s="176"/>
      <c r="F236" s="164"/>
      <c r="G236" s="54"/>
      <c r="H236" s="54"/>
      <c r="I236" s="54"/>
      <c r="J236" s="169"/>
      <c r="K236" s="203"/>
      <c r="L236" s="521" t="str" cm="1">
        <f t="array" ref="L236">IFERROR(_xlfn.IFS($K236="1 - Start", (_xlfn.XLOOKUP("1 - End", $K236:$K1185,$J236:$J1185)) - (_xlfn.XLOOKUP("1 - Start", $K236:$K1185, $J236:$J1185)), $K236="2 - Start", (_xlfn.XLOOKUP("2 - End", $K236:$K1185, $J236:$J1185)) - (_xlfn.XLOOKUP("2 - Start", $K236:$K1185, $J236:$J1185)), $K236="3 - Start", (_xlfn.XLOOKUP("3 - End", $K236:K1185, $J236:$J1185)) - (_xlfn.XLOOKUP("3 - Start", $K236:K1185, $J236:$J1185)), $K236="4 - Start", (_xlfn.XLOOKUP("4 - End", $K236:$K1185, $J236:$J1185)) - (_xlfn.XLOOKUP("4 - Start", $K236:$K1185, $J236:J1185))), "")</f>
        <v/>
      </c>
      <c r="M236" s="182"/>
      <c r="N236" s="563"/>
      <c r="P236" s="374"/>
      <c r="Q236" s="535" t="str" cm="1">
        <f t="array" ref="Q236">_xlfn.IFNA(IF($P236="N", $O236, (_xlfn.IFS(AND($P236="Y", $M236="1"), 15-$O236, AND($M236="2", $P236="Y"), 9-$O236, AND($M236="3", $P236="Y"), 11-$O236))), "")</f>
        <v/>
      </c>
      <c r="R236" s="536" t="str">
        <f>IF($K236="Session Start", SUM($L236:(INDEX($K236:$K1178, (MATCH("Session End", $K236:$K1178, 0))))), "")</f>
        <v/>
      </c>
      <c r="S236" s="411"/>
      <c r="W236" s="556" t="str">
        <f>IFERROR(INDEX('Kennel Link Mapping'!$B$1:$B$4, (MATCH('Session Log'!$V236, 'Kennel Link Mapping'!$A$1:$A$4, 0))), "")</f>
        <v/>
      </c>
      <c r="X236" s="56"/>
    </row>
    <row r="237" spans="1:24" ht="39.75" customHeight="1" x14ac:dyDescent="0.15">
      <c r="A237" s="62"/>
      <c r="B237" s="63"/>
      <c r="C237" s="63"/>
      <c r="D237" s="164"/>
      <c r="E237" s="176"/>
      <c r="F237" s="164"/>
      <c r="G237" s="54"/>
      <c r="H237" s="54"/>
      <c r="I237" s="54"/>
      <c r="J237" s="206"/>
      <c r="K237" s="203"/>
      <c r="L237" s="521" t="str" cm="1">
        <f t="array" ref="L237">IFERROR(_xlfn.IFS($K237="1 - Start", (_xlfn.XLOOKUP("1 - End", $K237:$K1186,$J237:$J1186)) - (_xlfn.XLOOKUP("1 - Start", $K237:$K1186, $J237:$J1186)), $K237="2 - Start", (_xlfn.XLOOKUP("2 - End", $K237:$K1186, $J237:$J1186)) - (_xlfn.XLOOKUP("2 - Start", $K237:$K1186, $J237:$J1186)), $K237="3 - Start", (_xlfn.XLOOKUP("3 - End", $K237:K1186, $J237:$J1186)) - (_xlfn.XLOOKUP("3 - Start", $K237:K1186, $J237:$J1186)), $K237="4 - Start", (_xlfn.XLOOKUP("4 - End", $K237:$K1186, $J237:$J1186)) - (_xlfn.XLOOKUP("4 - Start", $K237:$K1186, $J237:J1186))), "")</f>
        <v/>
      </c>
      <c r="M237" s="182"/>
      <c r="N237" s="563"/>
      <c r="P237" s="374"/>
      <c r="Q237" s="535" t="str" cm="1">
        <f t="array" ref="Q237">_xlfn.IFNA(IF($P237="N", $O237, (_xlfn.IFS(AND($P237="Y", $M237="1"), 15-$O237, AND($M237="2", $P237="Y"), 9-$O237, AND($M237="3", $P237="Y"), 11-$O237))), "")</f>
        <v/>
      </c>
      <c r="R237" s="536" t="str">
        <f>IF($K237="Session Start", SUM($L237:(INDEX($K237:$K1179, (MATCH("Session End", $K237:$K1179, 0))))), "")</f>
        <v/>
      </c>
      <c r="S237" s="411"/>
      <c r="W237" s="556" t="str">
        <f>IFERROR(INDEX('Kennel Link Mapping'!$B$1:$B$4, (MATCH('Session Log'!$V237, 'Kennel Link Mapping'!$A$1:$A$4, 0))), "")</f>
        <v/>
      </c>
      <c r="X237" s="56"/>
    </row>
    <row r="238" spans="1:24" ht="39.75" customHeight="1" x14ac:dyDescent="0.15">
      <c r="A238" s="62"/>
      <c r="B238" s="63"/>
      <c r="C238" s="63"/>
      <c r="D238" s="164"/>
      <c r="E238" s="176"/>
      <c r="F238" s="164"/>
      <c r="G238" s="54"/>
      <c r="H238" s="54"/>
      <c r="I238" s="54"/>
      <c r="J238" s="206"/>
      <c r="K238" s="203"/>
      <c r="L238" s="521" t="str" cm="1">
        <f t="array" ref="L238">IFERROR(_xlfn.IFS($K238="1 - Start", (_xlfn.XLOOKUP("1 - End", $K238:$K1187,$J238:$J1187)) - (_xlfn.XLOOKUP("1 - Start", $K238:$K1187, $J238:$J1187)), $K238="2 - Start", (_xlfn.XLOOKUP("2 - End", $K238:$K1187, $J238:$J1187)) - (_xlfn.XLOOKUP("2 - Start", $K238:$K1187, $J238:$J1187)), $K238="3 - Start", (_xlfn.XLOOKUP("3 - End", $K238:K1187, $J238:$J1187)) - (_xlfn.XLOOKUP("3 - Start", $K238:K1187, $J238:$J1187)), $K238="4 - Start", (_xlfn.XLOOKUP("4 - End", $K238:$K1187, $J238:$J1187)) - (_xlfn.XLOOKUP("4 - Start", $K238:$K1187, $J238:J1187))), "")</f>
        <v/>
      </c>
      <c r="M238" s="182"/>
      <c r="N238" s="563"/>
      <c r="P238" s="374"/>
      <c r="Q238" s="535" t="str" cm="1">
        <f t="array" ref="Q238">_xlfn.IFNA(IF($P238="N", $O238, (_xlfn.IFS(AND($P238="Y", $M238="1"), 15-$O238, AND($M238="2", $P238="Y"), 9-$O238, AND($M238="3", $P238="Y"), 11-$O238))), "")</f>
        <v/>
      </c>
      <c r="R238" s="536" t="str">
        <f>IF($K238="Session Start", SUM($L238:(INDEX($K238:$K1180, (MATCH("Session End", $K238:$K1180, 0))))), "")</f>
        <v/>
      </c>
      <c r="S238" s="411"/>
      <c r="W238" s="556" t="str">
        <f>IFERROR(INDEX('Kennel Link Mapping'!$B$1:$B$4, (MATCH('Session Log'!$V238, 'Kennel Link Mapping'!$A$1:$A$4, 0))), "")</f>
        <v/>
      </c>
      <c r="X238" s="56"/>
    </row>
    <row r="239" spans="1:24" ht="39.75" customHeight="1" x14ac:dyDescent="0.15">
      <c r="A239" s="62"/>
      <c r="B239" s="63"/>
      <c r="C239" s="63"/>
      <c r="D239" s="164"/>
      <c r="E239" s="176"/>
      <c r="F239" s="164"/>
      <c r="G239" s="54"/>
      <c r="H239" s="54"/>
      <c r="I239" s="54"/>
      <c r="J239" s="206"/>
      <c r="K239" s="203"/>
      <c r="L239" s="521" t="str" cm="1">
        <f t="array" ref="L239">IFERROR(_xlfn.IFS($K239="1 - Start", (_xlfn.XLOOKUP("1 - End", $K239:$K1188,$J239:$J1188)) - (_xlfn.XLOOKUP("1 - Start", $K239:$K1188, $J239:$J1188)), $K239="2 - Start", (_xlfn.XLOOKUP("2 - End", $K239:$K1188, $J239:$J1188)) - (_xlfn.XLOOKUP("2 - Start", $K239:$K1188, $J239:$J1188)), $K239="3 - Start", (_xlfn.XLOOKUP("3 - End", $K239:K1188, $J239:$J1188)) - (_xlfn.XLOOKUP("3 - Start", $K239:K1188, $J239:$J1188)), $K239="4 - Start", (_xlfn.XLOOKUP("4 - End", $K239:$K1188, $J239:$J1188)) - (_xlfn.XLOOKUP("4 - Start", $K239:$K1188, $J239:J1188))), "")</f>
        <v/>
      </c>
      <c r="M239" s="182"/>
      <c r="N239" s="563"/>
      <c r="P239" s="374"/>
      <c r="Q239" s="535" t="str" cm="1">
        <f t="array" ref="Q239">_xlfn.IFNA(IF($P239="N", $O239, (_xlfn.IFS(AND($P239="Y", $M239="1"), 15-$O239, AND($M239="2", $P239="Y"), 9-$O239, AND($M239="3", $P239="Y"), 11-$O239))), "")</f>
        <v/>
      </c>
      <c r="R239" s="536" t="str">
        <f>IF($K239="Session Start", SUM($L239:(INDEX($K239:$K1181, (MATCH("Session End", $K239:$K1181, 0))))), "")</f>
        <v/>
      </c>
      <c r="S239" s="411"/>
      <c r="W239" s="556" t="str">
        <f>IFERROR(INDEX('Kennel Link Mapping'!$B$1:$B$4, (MATCH('Session Log'!$V239, 'Kennel Link Mapping'!$A$1:$A$4, 0))), "")</f>
        <v/>
      </c>
      <c r="X239" s="56"/>
    </row>
    <row r="240" spans="1:24" s="187" customFormat="1" ht="39.75" customHeight="1" x14ac:dyDescent="0.15">
      <c r="A240" s="334"/>
      <c r="B240" s="339"/>
      <c r="C240" s="244"/>
      <c r="D240" s="336"/>
      <c r="E240" s="337"/>
      <c r="F240" s="336"/>
      <c r="G240" s="181"/>
      <c r="H240" s="181"/>
      <c r="I240" s="181"/>
      <c r="J240" s="179"/>
      <c r="K240" s="299"/>
      <c r="L240" s="526" t="str" cm="1">
        <f t="array" ref="L240">IFERROR(_xlfn.IFS($K240="1 - Start", (_xlfn.XLOOKUP("1 - End", $K240:$K1189,$J240:$J1189)) - (_xlfn.XLOOKUP("1 - Start", $K240:$K1189, $J240:$J1189)), $K240="2 - Start", (_xlfn.XLOOKUP("2 - End", $K240:$K1189, $J240:$J1189)) - (_xlfn.XLOOKUP("2 - Start", $K240:$K1189, $J240:$J1189)), $K240="3 - Start", (_xlfn.XLOOKUP("3 - End", $K240:K1189, $J240:$J1189)) - (_xlfn.XLOOKUP("3 - Start", $K240:K1189, $J240:$J1189)), $K240="4 - Start", (_xlfn.XLOOKUP("4 - End", $K240:$K1189, $J240:$J1189)) - (_xlfn.XLOOKUP("4 - Start", $K240:$K1189, $J240:J1189))), "")</f>
        <v/>
      </c>
      <c r="M240" s="182"/>
      <c r="N240" s="371"/>
      <c r="O240" s="399"/>
      <c r="P240" s="375"/>
      <c r="Q240" s="545" t="str" cm="1">
        <f t="array" ref="Q240">_xlfn.IFNA(IF($P240="N", $O240, (_xlfn.IFS(AND($P240="Y", $M240="1"), 15-$O240, AND($M240="2", $P240="Y"), 9-$O240, AND($M240="3", $P240="Y"), 11-$O240))), "")</f>
        <v/>
      </c>
      <c r="R240" s="536" t="str">
        <f>IF($K240="Session Start", SUM($L240:(INDEX($K240:$K1182, (MATCH("Session End", $K240:$K1182, 0))))), "")</f>
        <v/>
      </c>
      <c r="S240" s="411"/>
      <c r="T240" s="183"/>
      <c r="U240" s="184"/>
      <c r="V240" s="185"/>
      <c r="W240" s="556" t="str">
        <f>IFERROR(INDEX('Kennel Link Mapping'!$B$1:$B$4, (MATCH('Session Log'!$V240, 'Kennel Link Mapping'!$A$1:$A$4, 0))), "")</f>
        <v/>
      </c>
      <c r="X240" s="186"/>
    </row>
    <row r="241" spans="1:24" s="46" customFormat="1" ht="39.75" customHeight="1" x14ac:dyDescent="0.15">
      <c r="A241" s="192"/>
      <c r="B241" s="118"/>
      <c r="C241" s="92"/>
      <c r="D241" s="231"/>
      <c r="E241" s="178"/>
      <c r="F241" s="157"/>
      <c r="G241" s="74"/>
      <c r="H241" s="74"/>
      <c r="I241" s="74"/>
      <c r="J241" s="265"/>
      <c r="K241" s="300"/>
      <c r="L241" s="523" t="str" cm="1">
        <f t="array" ref="L241">IFERROR(_xlfn.IFS($K241="1 - Start", (_xlfn.XLOOKUP("1 - End", $K241:$K1190,$J241:$J1190)) - (_xlfn.XLOOKUP("1 - Start", $K241:$K1190, $J241:$J1190)), $K241="2 - Start", (_xlfn.XLOOKUP("2 - End", $K241:$K1190, $J241:$J1190)) - (_xlfn.XLOOKUP("2 - Start", $K241:$K1190, $J241:$J1190)), $K241="3 - Start", (_xlfn.XLOOKUP("3 - End", $K241:K1190, $J241:$J1190)) - (_xlfn.XLOOKUP("3 - Start", $K241:K1190, $J241:$J1190)), $K241="4 - Start", (_xlfn.XLOOKUP("4 - End", $K241:$K1190, $J241:$J1190)) - (_xlfn.XLOOKUP("4 - Start", $K241:$K1190, $J241:J1190))), "")</f>
        <v/>
      </c>
      <c r="M241" s="210"/>
      <c r="N241" s="567"/>
      <c r="O241" s="395"/>
      <c r="P241" s="376"/>
      <c r="Q241" s="539" t="str" cm="1">
        <f t="array" ref="Q241">_xlfn.IFNA(IF($P241="N", $O241, (_xlfn.IFS(AND($P241="Y", $M241="1"), 15-$O241, AND($M241="2", $P241="Y"), 9-$O241, AND($M241="3", $P241="Y"), 11-$O241))), "")</f>
        <v/>
      </c>
      <c r="R241" s="536" t="str">
        <f>IF($K241="Session Start", SUM($L241:(INDEX($K241:$K1183, (MATCH("Session End", $K241:$K1183, 0))))), "")</f>
        <v/>
      </c>
      <c r="S241" s="411"/>
      <c r="T241" s="333"/>
      <c r="U241" s="171" t="s">
        <v>131</v>
      </c>
      <c r="V241" s="76"/>
      <c r="W241" s="556" t="str">
        <f>IFERROR(INDEX('Kennel Link Mapping'!$B$1:$B$4, (MATCH('Session Log'!$V241, 'Kennel Link Mapping'!$A$1:$A$4, 0))), "")</f>
        <v/>
      </c>
      <c r="X241" s="77"/>
    </row>
    <row r="242" spans="1:24" ht="39.75" customHeight="1" x14ac:dyDescent="0.15">
      <c r="A242" s="62"/>
      <c r="B242" s="63"/>
      <c r="C242" s="92"/>
      <c r="D242" s="231"/>
      <c r="E242" s="176"/>
      <c r="F242" s="164"/>
      <c r="G242" s="54"/>
      <c r="H242" s="54"/>
      <c r="I242" s="54"/>
      <c r="J242" s="206"/>
      <c r="K242" s="203"/>
      <c r="L242" s="521" t="str" cm="1">
        <f t="array" ref="L242">IFERROR(_xlfn.IFS($K242="1 - Start", (_xlfn.XLOOKUP("1 - End", $K242:$K1191,$J242:$J1191)) - (_xlfn.XLOOKUP("1 - Start", $K242:$K1191, $J242:$J1191)), $K242="2 - Start", (_xlfn.XLOOKUP("2 - End", $K242:$K1191, $J242:$J1191)) - (_xlfn.XLOOKUP("2 - Start", $K242:$K1191, $J242:$J1191)), $K242="3 - Start", (_xlfn.XLOOKUP("3 - End", $K242:K1191, $J242:$J1191)) - (_xlfn.XLOOKUP("3 - Start", $K242:K1191, $J242:$J1191)), $K242="4 - Start", (_xlfn.XLOOKUP("4 - End", $K242:$K1191, $J242:$J1191)) - (_xlfn.XLOOKUP("4 - Start", $K242:$K1191, $J242:J1191))), "")</f>
        <v/>
      </c>
      <c r="M242" s="182"/>
      <c r="N242" s="563"/>
      <c r="P242" s="374"/>
      <c r="Q242" s="535" t="str" cm="1">
        <f t="array" ref="Q242">_xlfn.IFNA(IF($P242="N", $O242, (_xlfn.IFS(AND($P242="Y", $M242="1"), 15-$O242, AND($M242="2", $P242="Y"), 9-$O242, AND($M242="3", $P242="Y"), 11-$O242))), "")</f>
        <v/>
      </c>
      <c r="R242" s="536" t="str">
        <f>IF($K242="Session Start", SUM($L242:(INDEX($K242:$K1184, (MATCH("Session End", $K242:$K1184, 0))))), "")</f>
        <v/>
      </c>
      <c r="S242" s="411"/>
      <c r="W242" s="558" t="str">
        <f>IFERROR(INDEX('Kennel Link Mapping'!$B$1:$B$4, (MATCH('Session Log'!$V242, 'Kennel Link Mapping'!$A$1:$A$4, 0))), "")</f>
        <v/>
      </c>
      <c r="X242" s="56"/>
    </row>
    <row r="243" spans="1:24" ht="39.75" customHeight="1" x14ac:dyDescent="0.15">
      <c r="A243" s="62"/>
      <c r="B243" s="63"/>
      <c r="C243" s="92"/>
      <c r="D243" s="164"/>
      <c r="E243" s="176"/>
      <c r="F243" s="164"/>
      <c r="G243" s="54"/>
      <c r="H243" s="54"/>
      <c r="I243" s="54"/>
      <c r="J243" s="206"/>
      <c r="K243" s="203"/>
      <c r="L243" s="521" t="str" cm="1">
        <f t="array" ref="L243">IFERROR(_xlfn.IFS($K243="1 - Start", (_xlfn.XLOOKUP("1 - End", $K243:$K1192,$J243:$J1192)) - (_xlfn.XLOOKUP("1 - Start", $K243:$K1192, $J243:$J1192)), $K243="2 - Start", (_xlfn.XLOOKUP("2 - End", $K243:$K1192, $J243:$J1192)) - (_xlfn.XLOOKUP("2 - Start", $K243:$K1192, $J243:$J1192)), $K243="3 - Start", (_xlfn.XLOOKUP("3 - End", $K243:K1192, $J243:$J1192)) - (_xlfn.XLOOKUP("3 - Start", $K243:K1192, $J243:$J1192)), $K243="4 - Start", (_xlfn.XLOOKUP("4 - End", $K243:$K1192, $J243:$J1192)) - (_xlfn.XLOOKUP("4 - Start", $K243:$K1192, $J243:J1192))), "")</f>
        <v/>
      </c>
      <c r="M243" s="182"/>
      <c r="N243" s="563"/>
      <c r="P243" s="374"/>
      <c r="Q243" s="535" t="str" cm="1">
        <f t="array" ref="Q243">_xlfn.IFNA(IF($P243="N", $O243, (_xlfn.IFS(AND($P243="Y", $M243="1"), 15-$O243, AND($M243="2", $P243="Y"), 9-$O243, AND($M243="3", $P243="Y"), 11-$O243))), "")</f>
        <v/>
      </c>
      <c r="R243" s="536" t="str">
        <f>IF($K243="Session Start", SUM($L243:(INDEX($K243:$K1185, (MATCH("Session End", $K243:$K1185, 0))))), "")</f>
        <v/>
      </c>
      <c r="S243" s="411"/>
      <c r="W243" s="556" t="str">
        <f>IFERROR(INDEX('Kennel Link Mapping'!$B$1:$B$4, (MATCH('Session Log'!$V243, 'Kennel Link Mapping'!$A$1:$A$4, 0))), "")</f>
        <v/>
      </c>
      <c r="X243" s="56"/>
    </row>
    <row r="244" spans="1:24" ht="39.75" customHeight="1" x14ac:dyDescent="0.15">
      <c r="A244" s="62"/>
      <c r="B244" s="63"/>
      <c r="C244" s="92"/>
      <c r="D244" s="164"/>
      <c r="E244" s="176"/>
      <c r="F244" s="164"/>
      <c r="G244" s="54"/>
      <c r="H244" s="54"/>
      <c r="I244" s="54"/>
      <c r="J244" s="169"/>
      <c r="K244" s="203"/>
      <c r="L244" s="521" t="str" cm="1">
        <f t="array" ref="L244">IFERROR(_xlfn.IFS($K244="1 - Start", (_xlfn.XLOOKUP("1 - End", $K244:$K1193,$J244:$J1193)) - (_xlfn.XLOOKUP("1 - Start", $K244:$K1193, $J244:$J1193)), $K244="2 - Start", (_xlfn.XLOOKUP("2 - End", $K244:$K1193, $J244:$J1193)) - (_xlfn.XLOOKUP("2 - Start", $K244:$K1193, $J244:$J1193)), $K244="3 - Start", (_xlfn.XLOOKUP("3 - End", $K244:K1193, $J244:$J1193)) - (_xlfn.XLOOKUP("3 - Start", $K244:K1193, $J244:$J1193)), $K244="4 - Start", (_xlfn.XLOOKUP("4 - End", $K244:$K1193, $J244:$J1193)) - (_xlfn.XLOOKUP("4 - Start", $K244:$K1193, $J244:J1193))), "")</f>
        <v/>
      </c>
      <c r="M244" s="182"/>
      <c r="N244" s="563"/>
      <c r="P244" s="374"/>
      <c r="Q244" s="535" t="str" cm="1">
        <f t="array" ref="Q244">_xlfn.IFNA(IF($P244="N", $O244, (_xlfn.IFS(AND($P244="Y", $M244="1"), 15-$O244, AND($M244="2", $P244="Y"), 9-$O244, AND($M244="3", $P244="Y"), 11-$O244))), "")</f>
        <v/>
      </c>
      <c r="R244" s="536" t="str">
        <f>IF($K244="Session Start", SUM($L244:(INDEX($K244:$K1186, (MATCH("Session End", $K244:$K1186, 0))))), "")</f>
        <v/>
      </c>
      <c r="S244" s="411"/>
      <c r="W244" s="556" t="str">
        <f>IFERROR(INDEX('Kennel Link Mapping'!$B$1:$B$4, (MATCH('Session Log'!$V244, 'Kennel Link Mapping'!$A$1:$A$4, 0))), "")</f>
        <v/>
      </c>
      <c r="X244" s="56"/>
    </row>
    <row r="245" spans="1:24" ht="39.75" customHeight="1" x14ac:dyDescent="0.15">
      <c r="A245" s="62"/>
      <c r="B245" s="63"/>
      <c r="C245" s="92"/>
      <c r="D245" s="164"/>
      <c r="E245" s="176"/>
      <c r="F245" s="164"/>
      <c r="G245" s="54"/>
      <c r="H245" s="54"/>
      <c r="I245" s="54"/>
      <c r="J245" s="206"/>
      <c r="K245" s="203"/>
      <c r="L245" s="521" t="str" cm="1">
        <f t="array" ref="L245">IFERROR(_xlfn.IFS($K245="1 - Start", (_xlfn.XLOOKUP("1 - End", $K245:$K1194,$J245:$J1194)) - (_xlfn.XLOOKUP("1 - Start", $K245:$K1194, $J245:$J1194)), $K245="2 - Start", (_xlfn.XLOOKUP("2 - End", $K245:$K1194, $J245:$J1194)) - (_xlfn.XLOOKUP("2 - Start", $K245:$K1194, $J245:$J1194)), $K245="3 - Start", (_xlfn.XLOOKUP("3 - End", $K245:K1194, $J245:$J1194)) - (_xlfn.XLOOKUP("3 - Start", $K245:K1194, $J245:$J1194)), $K245="4 - Start", (_xlfn.XLOOKUP("4 - End", $K245:$K1194, $J245:$J1194)) - (_xlfn.XLOOKUP("4 - Start", $K245:$K1194, $J245:J1194))), "")</f>
        <v/>
      </c>
      <c r="M245" s="182"/>
      <c r="N245" s="563"/>
      <c r="P245" s="374"/>
      <c r="Q245" s="535" t="str" cm="1">
        <f t="array" ref="Q245">_xlfn.IFNA(IF($P245="N", $O245, (_xlfn.IFS(AND($P245="Y", $M245="1"), 15-$O245, AND($M245="2", $P245="Y"), 9-$O245, AND($M245="3", $P245="Y"), 11-$O245))), "")</f>
        <v/>
      </c>
      <c r="R245" s="536" t="str">
        <f>IF($K245="Session Start", SUM($L245:(INDEX($K245:$K1187, (MATCH("Session End", $K245:$K1187, 0))))), "")</f>
        <v/>
      </c>
      <c r="S245" s="411"/>
      <c r="W245" s="556" t="str">
        <f>IFERROR(INDEX('Kennel Link Mapping'!$B$1:$B$4, (MATCH('Session Log'!$V245, 'Kennel Link Mapping'!$A$1:$A$4, 0))), "")</f>
        <v/>
      </c>
      <c r="X245" s="56"/>
    </row>
    <row r="246" spans="1:24" ht="39.75" customHeight="1" x14ac:dyDescent="0.15">
      <c r="A246" s="62"/>
      <c r="B246" s="63"/>
      <c r="C246" s="92"/>
      <c r="D246" s="164"/>
      <c r="E246" s="176"/>
      <c r="F246" s="164"/>
      <c r="G246" s="54"/>
      <c r="H246" s="54"/>
      <c r="I246" s="54"/>
      <c r="J246" s="169"/>
      <c r="K246" s="203"/>
      <c r="L246" s="521" t="str" cm="1">
        <f t="array" ref="L246">IFERROR(_xlfn.IFS($K246="1 - Start", (_xlfn.XLOOKUP("1 - End", $K246:$K1195,$J246:$J1195)) - (_xlfn.XLOOKUP("1 - Start", $K246:$K1195, $J246:$J1195)), $K246="2 - Start", (_xlfn.XLOOKUP("2 - End", $K246:$K1195, $J246:$J1195)) - (_xlfn.XLOOKUP("2 - Start", $K246:$K1195, $J246:$J1195)), $K246="3 - Start", (_xlfn.XLOOKUP("3 - End", $K246:K1195, $J246:$J1195)) - (_xlfn.XLOOKUP("3 - Start", $K246:K1195, $J246:$J1195)), $K246="4 - Start", (_xlfn.XLOOKUP("4 - End", $K246:$K1195, $J246:$J1195)) - (_xlfn.XLOOKUP("4 - Start", $K246:$K1195, $J246:J1195))), "")</f>
        <v/>
      </c>
      <c r="M246" s="182"/>
      <c r="N246" s="563"/>
      <c r="P246" s="374"/>
      <c r="Q246" s="535" t="str" cm="1">
        <f t="array" ref="Q246">_xlfn.IFNA(IF($P246="N", $O246, (_xlfn.IFS(AND($P246="Y", $M246="1"), 15-$O246, AND($M246="2", $P246="Y"), 9-$O246, AND($M246="3", $P246="Y"), 11-$O246))), "")</f>
        <v/>
      </c>
      <c r="R246" s="536" t="str">
        <f>IF($K246="Session Start", SUM($L246:(INDEX($K246:$K1188, (MATCH("Session End", $K246:$K1188, 0))))), "")</f>
        <v/>
      </c>
      <c r="S246" s="411"/>
      <c r="W246" s="556" t="str">
        <f>IFERROR(INDEX('Kennel Link Mapping'!$B$1:$B$4, (MATCH('Session Log'!$V246, 'Kennel Link Mapping'!$A$1:$A$4, 0))), "")</f>
        <v/>
      </c>
      <c r="X246" s="56"/>
    </row>
    <row r="247" spans="1:24" ht="39.75" customHeight="1" x14ac:dyDescent="0.15">
      <c r="A247" s="62"/>
      <c r="B247" s="63"/>
      <c r="C247" s="92"/>
      <c r="D247" s="164"/>
      <c r="E247" s="176"/>
      <c r="F247" s="164"/>
      <c r="G247" s="54"/>
      <c r="H247" s="54"/>
      <c r="I247" s="54"/>
      <c r="J247" s="169"/>
      <c r="K247" s="203"/>
      <c r="L247" s="521" t="str" cm="1">
        <f t="array" ref="L247">IFERROR(_xlfn.IFS($K247="1 - Start", (_xlfn.XLOOKUP("1 - End", $K247:$K1196,$J247:$J1196)) - (_xlfn.XLOOKUP("1 - Start", $K247:$K1196, $J247:$J1196)), $K247="2 - Start", (_xlfn.XLOOKUP("2 - End", $K247:$K1196, $J247:$J1196)) - (_xlfn.XLOOKUP("2 - Start", $K247:$K1196, $J247:$J1196)), $K247="3 - Start", (_xlfn.XLOOKUP("3 - End", $K247:K1196, $J247:$J1196)) - (_xlfn.XLOOKUP("3 - Start", $K247:K1196, $J247:$J1196)), $K247="4 - Start", (_xlfn.XLOOKUP("4 - End", $K247:$K1196, $J247:$J1196)) - (_xlfn.XLOOKUP("4 - Start", $K247:$K1196, $J247:J1196))), "")</f>
        <v/>
      </c>
      <c r="M247" s="182"/>
      <c r="N247" s="563"/>
      <c r="P247" s="374"/>
      <c r="Q247" s="535" t="str" cm="1">
        <f t="array" ref="Q247">_xlfn.IFNA(IF($P247="N", $O247, (_xlfn.IFS(AND($P247="Y", $M247="1"), 15-$O247, AND($M247="2", $P247="Y"), 9-$O247, AND($M247="3", $P247="Y"), 11-$O247))), "")</f>
        <v/>
      </c>
      <c r="R247" s="536" t="str">
        <f>IF($K247="Session Start", SUM($L247:(INDEX($K247:$K1189, (MATCH("Session End", $K247:$K1189, 0))))), "")</f>
        <v/>
      </c>
      <c r="S247" s="411"/>
      <c r="W247" s="556" t="str">
        <f>IFERROR(INDEX('Kennel Link Mapping'!$B$1:$B$4, (MATCH('Session Log'!$V247, 'Kennel Link Mapping'!$A$1:$A$4, 0))), "")</f>
        <v/>
      </c>
      <c r="X247" s="56"/>
    </row>
    <row r="248" spans="1:24" ht="39.75" customHeight="1" x14ac:dyDescent="0.15">
      <c r="A248" s="62"/>
      <c r="B248" s="63"/>
      <c r="C248" s="63"/>
      <c r="D248" s="164"/>
      <c r="E248" s="176"/>
      <c r="F248" s="164"/>
      <c r="G248" s="54"/>
      <c r="H248" s="54"/>
      <c r="I248" s="54"/>
      <c r="J248" s="206"/>
      <c r="K248" s="203"/>
      <c r="L248" s="521" t="str" cm="1">
        <f t="array" ref="L248">IFERROR(_xlfn.IFS($K248="1 - Start", (_xlfn.XLOOKUP("1 - End", $K248:$K1197,$J248:$J1197)) - (_xlfn.XLOOKUP("1 - Start", $K248:$K1197, $J248:$J1197)), $K248="2 - Start", (_xlfn.XLOOKUP("2 - End", $K248:$K1197, $J248:$J1197)) - (_xlfn.XLOOKUP("2 - Start", $K248:$K1197, $J248:$J1197)), $K248="3 - Start", (_xlfn.XLOOKUP("3 - End", $K248:K1197, $J248:$J1197)) - (_xlfn.XLOOKUP("3 - Start", $K248:K1197, $J248:$J1197)), $K248="4 - Start", (_xlfn.XLOOKUP("4 - End", $K248:$K1197, $J248:$J1197)) - (_xlfn.XLOOKUP("4 - Start", $K248:$K1197, $J248:J1197))), "")</f>
        <v/>
      </c>
      <c r="M248" s="182"/>
      <c r="N248" s="563"/>
      <c r="P248" s="374"/>
      <c r="Q248" s="535" t="str" cm="1">
        <f t="array" ref="Q248">_xlfn.IFNA(IF($P248="N", $O248, (_xlfn.IFS(AND($P248="Y", $M248="1"), 15-$O248, AND($M248="2", $P248="Y"), 9-$O248, AND($M248="3", $P248="Y"), 11-$O248))), "")</f>
        <v/>
      </c>
      <c r="R248" s="536" t="str">
        <f>IF($K248="Session Start", SUM($L248:(INDEX($K248:$K1190, (MATCH("Session End", $K248:$K1190, 0))))), "")</f>
        <v/>
      </c>
      <c r="S248" s="411"/>
      <c r="W248" s="556" t="str">
        <f>IFERROR(INDEX('Kennel Link Mapping'!$B$1:$B$4, (MATCH('Session Log'!$V248, 'Kennel Link Mapping'!$A$1:$A$4, 0))), "")</f>
        <v/>
      </c>
      <c r="X248" s="56"/>
    </row>
    <row r="249" spans="1:24" s="187" customFormat="1" ht="39.75" customHeight="1" x14ac:dyDescent="0.15">
      <c r="A249" s="340"/>
      <c r="B249" s="341"/>
      <c r="C249" s="341"/>
      <c r="D249" s="342"/>
      <c r="E249" s="343"/>
      <c r="F249" s="342"/>
      <c r="G249" s="236"/>
      <c r="H249" s="236"/>
      <c r="I249" s="236"/>
      <c r="J249" s="208"/>
      <c r="K249" s="308"/>
      <c r="L249" s="526" t="str" cm="1">
        <f t="array" ref="L249">IFERROR(_xlfn.IFS($K249="1 - Start", (_xlfn.XLOOKUP("1 - End", $K249:$K1198,$J249:$J1198)) - (_xlfn.XLOOKUP("1 - Start", $K249:$K1198, $J249:$J1198)), $K249="2 - Start", (_xlfn.XLOOKUP("2 - End", $K249:$K1198, $J249:$J1198)) - (_xlfn.XLOOKUP("2 - Start", $K249:$K1198, $J249:$J1198)), $K249="3 - Start", (_xlfn.XLOOKUP("3 - End", $K249:K1198, $J249:$J1198)) - (_xlfn.XLOOKUP("3 - Start", $K249:K1198, $J249:$J1198)), $K249="4 - Start", (_xlfn.XLOOKUP("4 - End", $K249:$K1198, $J249:$J1198)) - (_xlfn.XLOOKUP("4 - Start", $K249:$K1198, $J249:J1198))), "")</f>
        <v/>
      </c>
      <c r="M249" s="182"/>
      <c r="N249" s="371"/>
      <c r="O249" s="399"/>
      <c r="P249" s="375"/>
      <c r="Q249" s="545"/>
      <c r="R249" s="536"/>
      <c r="S249" s="411"/>
      <c r="T249" s="183"/>
      <c r="U249" s="184"/>
      <c r="V249" s="185"/>
      <c r="W249" s="556" t="str">
        <f>IFERROR(INDEX('Kennel Link Mapping'!$B$1:$B$4, (MATCH('Session Log'!$V249, 'Kennel Link Mapping'!$A$1:$A$4, 0))), "")</f>
        <v/>
      </c>
      <c r="X249" s="186"/>
    </row>
    <row r="250" spans="1:24" s="46" customFormat="1" ht="39.75" customHeight="1" x14ac:dyDescent="0.15">
      <c r="A250" s="192"/>
      <c r="B250" s="338"/>
      <c r="C250" s="92"/>
      <c r="D250" s="231"/>
      <c r="E250" s="178"/>
      <c r="F250" s="157"/>
      <c r="G250" s="74"/>
      <c r="H250" s="74"/>
      <c r="I250" s="74"/>
      <c r="J250" s="265"/>
      <c r="K250" s="300"/>
      <c r="L250" s="523" t="str" cm="1">
        <f t="array" ref="L250">IFERROR(_xlfn.IFS($K250="1 - Start", (_xlfn.XLOOKUP("1 - End", $K250:$K1198,$J250:$J1198)) - (_xlfn.XLOOKUP("1 - Start", $K250:$K1198, $J250:$J1198)), $K250="2 - Start", (_xlfn.XLOOKUP("2 - End", $K250:$K1198, $J250:$J1198)) - (_xlfn.XLOOKUP("2 - Start", $K250:$K1198, $J250:$J1198)), $K250="3 - Start", (_xlfn.XLOOKUP("3 - End", $K250:K1198, $J250:$J1198)) - (_xlfn.XLOOKUP("3 - Start", $K250:K1198, $J250:$J1198)), $K250="4 - Start", (_xlfn.XLOOKUP("4 - End", $K250:$K1198, $J250:$J1198)) - (_xlfn.XLOOKUP("4 - Start", $K250:$K1198, $J250:J1198))), "")</f>
        <v/>
      </c>
      <c r="M250" s="210"/>
      <c r="N250" s="567"/>
      <c r="O250" s="395"/>
      <c r="P250" s="376"/>
      <c r="Q250" s="539" t="str" cm="1">
        <f t="array" ref="Q250">_xlfn.IFNA(IF($P250="N", $O250, (_xlfn.IFS(AND($P250="Y", $M250="1"), 15-$O250, AND($M250="2", $P250="Y"), 9-$O250, AND($M250="3", $P250="Y"), 11-$O250))), "")</f>
        <v/>
      </c>
      <c r="R250" s="536" t="str">
        <f>IF($K250="Session Start", SUM($L250:(INDEX($K250:$K1191, (MATCH("Session End", $K250:$K1191, 0))))), "")</f>
        <v/>
      </c>
      <c r="S250" s="411"/>
      <c r="T250" s="333"/>
      <c r="U250" s="171"/>
      <c r="V250" s="76"/>
      <c r="W250" s="556" t="str">
        <f>IFERROR(INDEX('Kennel Link Mapping'!$B$1:$B$4, (MATCH('Session Log'!$V250, 'Kennel Link Mapping'!$A$1:$A$4, 0))), "")</f>
        <v/>
      </c>
      <c r="X250" s="77"/>
    </row>
    <row r="251" spans="1:24" ht="39.75" customHeight="1" x14ac:dyDescent="0.15">
      <c r="A251" s="62"/>
      <c r="B251" s="63"/>
      <c r="C251" s="63"/>
      <c r="D251" s="164"/>
      <c r="E251" s="176"/>
      <c r="F251" s="164"/>
      <c r="G251" s="54"/>
      <c r="H251" s="54"/>
      <c r="I251" s="54"/>
      <c r="J251" s="206"/>
      <c r="K251" s="203"/>
      <c r="L251" s="521" t="str" cm="1">
        <f t="array" ref="L251">IFERROR(_xlfn.IFS($K251="1 - Start", (_xlfn.XLOOKUP("1 - End", $K251:$K1199,$J251:$J1199)) - (_xlfn.XLOOKUP("1 - Start", $K251:$K1199, $J251:$J1199)), $K251="2 - Start", (_xlfn.XLOOKUP("2 - End", $K251:$K1199, $J251:$J1199)) - (_xlfn.XLOOKUP("2 - Start", $K251:$K1199, $J251:$J1199)), $K251="3 - Start", (_xlfn.XLOOKUP("3 - End", $K251:K1199, $J251:$J1199)) - (_xlfn.XLOOKUP("3 - Start", $K251:K1199, $J251:$J1199)), $K251="4 - Start", (_xlfn.XLOOKUP("4 - End", $K251:$K1199, $J251:$J1199)) - (_xlfn.XLOOKUP("4 - Start", $K251:$K1199, $J251:J1199))), "")</f>
        <v/>
      </c>
      <c r="M251" s="182"/>
      <c r="N251" s="563"/>
      <c r="P251" s="374"/>
      <c r="Q251" s="535" t="str" cm="1">
        <f t="array" ref="Q251">_xlfn.IFNA(IF($P251="N", $O251, (_xlfn.IFS(AND($P251="Y", $M251="1"), 15-$O251, AND($M251="2", $P251="Y"), 9-$O251, AND($M251="3", $P251="Y"), 11-$O251))), "")</f>
        <v/>
      </c>
      <c r="R251" s="536" t="str">
        <f>IF($K251="Session Start", SUM($L251:(INDEX($K251:$K1192, (MATCH("Session End", $K251:$K1192, 0))))), "")</f>
        <v/>
      </c>
      <c r="S251" s="411"/>
      <c r="W251" s="556" t="str">
        <f>IFERROR(INDEX('Kennel Link Mapping'!$B$1:$B$4, (MATCH('Session Log'!$V251, 'Kennel Link Mapping'!$A$1:$A$4, 0))), "")</f>
        <v/>
      </c>
      <c r="X251" s="56"/>
    </row>
    <row r="252" spans="1:24" ht="39.75" customHeight="1" x14ac:dyDescent="0.15">
      <c r="A252" s="62"/>
      <c r="B252" s="63"/>
      <c r="C252" s="63"/>
      <c r="D252" s="164"/>
      <c r="E252" s="176"/>
      <c r="F252" s="164"/>
      <c r="G252" s="54"/>
      <c r="H252" s="54"/>
      <c r="I252" s="54"/>
      <c r="J252" s="169"/>
      <c r="K252" s="203"/>
      <c r="L252" s="521" t="str" cm="1">
        <f t="array" ref="L252">IFERROR(_xlfn.IFS($K252="1 - Start", (_xlfn.XLOOKUP("1 - End", $K252:$K1200,$J252:$J1200)) - (_xlfn.XLOOKUP("1 - Start", $K252:$K1200, $J252:$J1200)), $K252="2 - Start", (_xlfn.XLOOKUP("2 - End", $K252:$K1200, $J252:$J1200)) - (_xlfn.XLOOKUP("2 - Start", $K252:$K1200, $J252:$J1200)), $K252="3 - Start", (_xlfn.XLOOKUP("3 - End", $K252:K1200, $J252:$J1200)) - (_xlfn.XLOOKUP("3 - Start", $K252:K1200, $J252:$J1200)), $K252="4 - Start", (_xlfn.XLOOKUP("4 - End", $K252:$K1200, $J252:$J1200)) - (_xlfn.XLOOKUP("4 - Start", $K252:$K1200, $J252:J1200))), "")</f>
        <v/>
      </c>
      <c r="M252" s="182"/>
      <c r="N252" s="563"/>
      <c r="P252" s="374"/>
      <c r="Q252" s="535" t="str" cm="1">
        <f t="array" ref="Q252">_xlfn.IFNA(IF($P252="N", $O252, (_xlfn.IFS(AND($P252="Y", $M252="1"), 15-$O252, AND($M252="2", $P252="Y"), 9-$O252, AND($M252="3", $P252="Y"), 11-$O252))), "")</f>
        <v/>
      </c>
      <c r="R252" s="536"/>
      <c r="S252" s="411"/>
      <c r="T252" s="301"/>
      <c r="W252" s="556" t="str">
        <f>IFERROR(INDEX('Kennel Link Mapping'!$B$1:$B$4, (MATCH('Session Log'!$V252, 'Kennel Link Mapping'!$A$1:$A$4, 0))), "")</f>
        <v/>
      </c>
      <c r="X252" s="56"/>
    </row>
    <row r="253" spans="1:24" ht="39.75" customHeight="1" x14ac:dyDescent="0.15">
      <c r="A253" s="62"/>
      <c r="B253" s="63"/>
      <c r="C253" s="63"/>
      <c r="D253" s="164"/>
      <c r="E253" s="176"/>
      <c r="F253" s="164"/>
      <c r="G253" s="54"/>
      <c r="H253" s="54"/>
      <c r="I253" s="54"/>
      <c r="J253" s="206"/>
      <c r="K253" s="203"/>
      <c r="L253" s="521" t="str" cm="1">
        <f t="array" ref="L253">IFERROR(_xlfn.IFS($K253="1 - Start", (_xlfn.XLOOKUP("1 - End", $K253:$K1201,$J253:$J1201)) - (_xlfn.XLOOKUP("1 - Start", $K253:$K1201, $J253:$J1201)), $K253="2 - Start", (_xlfn.XLOOKUP("2 - End", $K253:$K1201, $J253:$J1201)) - (_xlfn.XLOOKUP("2 - Start", $K253:$K1201, $J253:$J1201)), $K253="3 - Start", (_xlfn.XLOOKUP("3 - End", $K253:K1201, $J253:$J1201)) - (_xlfn.XLOOKUP("3 - Start", $K253:K1201, $J253:$J1201)), $K253="4 - Start", (_xlfn.XLOOKUP("4 - End", $K253:$K1201, $J253:$J1201)) - (_xlfn.XLOOKUP("4 - Start", $K253:$K1201, $J253:J1201))), "")</f>
        <v/>
      </c>
      <c r="M253" s="182"/>
      <c r="N253" s="563"/>
      <c r="P253" s="374"/>
      <c r="Q253" s="535" t="str" cm="1">
        <f t="array" ref="Q253">_xlfn.IFNA(IF($P253="N", $O253, (_xlfn.IFS(AND($P253="Y", $M253="1"), 15-$O253, AND($M253="2", $P253="Y"), 9-$O253, AND($M253="3", $P253="Y"), 11-$O253))), "")</f>
        <v/>
      </c>
      <c r="R253" s="536" t="str">
        <f>IF($K253="Session Start", SUM($L253:(INDEX($K253:$K1194, (MATCH("Session End", $K253:$K1194, 0))))), "")</f>
        <v/>
      </c>
      <c r="S253" s="411"/>
      <c r="W253" s="556" t="str">
        <f>IFERROR(INDEX('Kennel Link Mapping'!$B$1:$B$4, (MATCH('Session Log'!$V253, 'Kennel Link Mapping'!$A$1:$A$4, 0))), "")</f>
        <v/>
      </c>
      <c r="X253" s="56"/>
    </row>
    <row r="254" spans="1:24" ht="39.75" customHeight="1" x14ac:dyDescent="0.15">
      <c r="A254" s="62"/>
      <c r="B254" s="63"/>
      <c r="C254" s="63"/>
      <c r="D254" s="164"/>
      <c r="E254" s="176"/>
      <c r="F254" s="164"/>
      <c r="G254" s="54"/>
      <c r="H254" s="54"/>
      <c r="I254" s="54"/>
      <c r="J254" s="169"/>
      <c r="K254" s="203"/>
      <c r="L254" s="521" t="str" cm="1">
        <f t="array" ref="L254">IFERROR(_xlfn.IFS($K254="1 - Start", (_xlfn.XLOOKUP("1 - End", $K254:$K1202,$J254:$J1202)) - (_xlfn.XLOOKUP("1 - Start", $K254:$K1202, $J254:$J1202)), $K254="2 - Start", (_xlfn.XLOOKUP("2 - End", $K254:$K1202, $J254:$J1202)) - (_xlfn.XLOOKUP("2 - Start", $K254:$K1202, $J254:$J1202)), $K254="3 - Start", (_xlfn.XLOOKUP("3 - End", $K254:K1202, $J254:$J1202)) - (_xlfn.XLOOKUP("3 - Start", $K254:K1202, $J254:$J1202)), $K254="4 - Start", (_xlfn.XLOOKUP("4 - End", $K254:$K1202, $J254:$J1202)) - (_xlfn.XLOOKUP("4 - Start", $K254:$K1202, $J254:J1202))), "")</f>
        <v/>
      </c>
      <c r="M254" s="182"/>
      <c r="N254" s="563"/>
      <c r="P254" s="374"/>
      <c r="Q254" s="535" t="str" cm="1">
        <f t="array" ref="Q254">_xlfn.IFNA(IF($P254="N", $O254, (_xlfn.IFS(AND($P254="Y", $M254="1"), 15-$O254, AND($M254="2", $P254="Y"), 9-$O254, AND($M254="3", $P254="Y"), 11-$O254))), "")</f>
        <v/>
      </c>
      <c r="R254" s="536" t="str">
        <f>IF($K254="Session Start", SUM($L254:(INDEX($K254:$K1195, (MATCH("Session End", $K254:$K1195, 0))))), "")</f>
        <v/>
      </c>
      <c r="S254" s="411"/>
      <c r="W254" s="556" t="str">
        <f>IFERROR(INDEX('Kennel Link Mapping'!$B$1:$B$4, (MATCH('Session Log'!$V254, 'Kennel Link Mapping'!$A$1:$A$4, 0))), "")</f>
        <v/>
      </c>
      <c r="X254" s="56"/>
    </row>
    <row r="255" spans="1:24" ht="39.75" customHeight="1" x14ac:dyDescent="0.15">
      <c r="A255" s="62"/>
      <c r="B255" s="63"/>
      <c r="C255" s="63"/>
      <c r="D255" s="164"/>
      <c r="E255" s="176"/>
      <c r="F255" s="164"/>
      <c r="G255" s="54"/>
      <c r="H255" s="54"/>
      <c r="I255" s="54"/>
      <c r="J255" s="206"/>
      <c r="K255" s="203"/>
      <c r="L255" s="521" t="str" cm="1">
        <f t="array" ref="L255">IFERROR(_xlfn.IFS($K255="1 - Start", (_xlfn.XLOOKUP("1 - End", $K255:$K1203,$J255:$J1203)) - (_xlfn.XLOOKUP("1 - Start", $K255:$K1203, $J255:$J1203)), $K255="2 - Start", (_xlfn.XLOOKUP("2 - End", $K255:$K1203, $J255:$J1203)) - (_xlfn.XLOOKUP("2 - Start", $K255:$K1203, $J255:$J1203)), $K255="3 - Start", (_xlfn.XLOOKUP("3 - End", $K255:K1203, $J255:$J1203)) - (_xlfn.XLOOKUP("3 - Start", $K255:K1203, $J255:$J1203)), $K255="4 - Start", (_xlfn.XLOOKUP("4 - End", $K255:$K1203, $J255:$J1203)) - (_xlfn.XLOOKUP("4 - Start", $K255:$K1203, $J255:J1203))), "")</f>
        <v/>
      </c>
      <c r="M255" s="182"/>
      <c r="N255" s="563"/>
      <c r="P255" s="374"/>
      <c r="Q255" s="535" t="str" cm="1">
        <f t="array" ref="Q255">_xlfn.IFNA(IF($P255="N", $O255, (_xlfn.IFS(AND($P255="Y", $M255="1"), 15-$O255, AND($M255="2", $P255="Y"), 9-$O255, AND($M255="3", $P255="Y"), 11-$O255))), "")</f>
        <v/>
      </c>
      <c r="R255" s="536" t="str">
        <f>IF($K255="Session Start", SUM($L255:(INDEX($K255:$K1196, (MATCH("Session End", $K255:$K1196, 0))))), "")</f>
        <v/>
      </c>
      <c r="S255" s="411"/>
      <c r="W255" s="556" t="str">
        <f>IFERROR(INDEX('Kennel Link Mapping'!$B$1:$B$4, (MATCH('Session Log'!$V255, 'Kennel Link Mapping'!$A$1:$A$4, 0))), "")</f>
        <v/>
      </c>
      <c r="X255" s="56"/>
    </row>
    <row r="256" spans="1:24" ht="39.75" customHeight="1" x14ac:dyDescent="0.15">
      <c r="A256" s="62"/>
      <c r="B256" s="63"/>
      <c r="C256" s="63"/>
      <c r="D256" s="164"/>
      <c r="E256" s="176"/>
      <c r="F256" s="164"/>
      <c r="G256" s="54"/>
      <c r="H256" s="54"/>
      <c r="I256" s="54"/>
      <c r="J256" s="206"/>
      <c r="K256" s="203"/>
      <c r="L256" s="521" t="str" cm="1">
        <f t="array" ref="L256">IFERROR(_xlfn.IFS($K256="1 - Start", (_xlfn.XLOOKUP("1 - End", $K256:$K1204,$J256:$J1204)) - (_xlfn.XLOOKUP("1 - Start", $K256:$K1204, $J256:$J1204)), $K256="2 - Start", (_xlfn.XLOOKUP("2 - End", $K256:$K1204, $J256:$J1204)) - (_xlfn.XLOOKUP("2 - Start", $K256:$K1204, $J256:$J1204)), $K256="3 - Start", (_xlfn.XLOOKUP("3 - End", $K256:K1204, $J256:$J1204)) - (_xlfn.XLOOKUP("3 - Start", $K256:K1204, $J256:$J1204)), $K256="4 - Start", (_xlfn.XLOOKUP("4 - End", $K256:$K1204, $J256:$J1204)) - (_xlfn.XLOOKUP("4 - Start", $K256:$K1204, $J256:J1204))), "")</f>
        <v/>
      </c>
      <c r="M256" s="182"/>
      <c r="N256" s="563"/>
      <c r="P256" s="374"/>
      <c r="Q256" s="535" t="str" cm="1">
        <f t="array" ref="Q256">_xlfn.IFNA(IF($P256="N", $O256, (_xlfn.IFS(AND($P256="Y", $M256="1"), 15-$O256, AND($M256="2", $P256="Y"), 9-$O256, AND($M256="3", $P256="Y"), 11-$O256))), "")</f>
        <v/>
      </c>
      <c r="R256" s="536" t="str">
        <f>IF($K256="Session Start", SUM($L256:(INDEX($K256:$K1197, (MATCH("Session End", $K256:$K1197, 0))))), "")</f>
        <v/>
      </c>
      <c r="S256" s="411"/>
      <c r="W256" s="556" t="str">
        <f>IFERROR(INDEX('Kennel Link Mapping'!$B$1:$B$4, (MATCH('Session Log'!$V256, 'Kennel Link Mapping'!$A$1:$A$4, 0))), "")</f>
        <v/>
      </c>
      <c r="X256" s="56"/>
    </row>
    <row r="257" spans="1:24" ht="39.75" customHeight="1" x14ac:dyDescent="0.15">
      <c r="A257" s="62"/>
      <c r="B257" s="63"/>
      <c r="C257" s="63"/>
      <c r="D257" s="164"/>
      <c r="E257" s="176"/>
      <c r="F257" s="164"/>
      <c r="G257" s="54"/>
      <c r="H257" s="54"/>
      <c r="I257" s="54"/>
      <c r="J257" s="169"/>
      <c r="K257" s="203"/>
      <c r="L257" s="521" t="str" cm="1">
        <f t="array" ref="L257">IFERROR(_xlfn.IFS($K257="1 - Start", (_xlfn.XLOOKUP("1 - End", $K257:$K1205,$J257:$J1205)) - (_xlfn.XLOOKUP("1 - Start", $K257:$K1205, $J257:$J1205)), $K257="2 - Start", (_xlfn.XLOOKUP("2 - End", $K257:$K1205, $J257:$J1205)) - (_xlfn.XLOOKUP("2 - Start", $K257:$K1205, $J257:$J1205)), $K257="3 - Start", (_xlfn.XLOOKUP("3 - End", $K257:K1205, $J257:$J1205)) - (_xlfn.XLOOKUP("3 - Start", $K257:K1205, $J257:$J1205)), $K257="4 - Start", (_xlfn.XLOOKUP("4 - End", $K257:$K1205, $J257:$J1205)) - (_xlfn.XLOOKUP("4 - Start", $K257:$K1205, $J257:J1205))), "")</f>
        <v/>
      </c>
      <c r="M257" s="182"/>
      <c r="N257" s="563"/>
      <c r="P257" s="374"/>
      <c r="Q257" s="535" t="str" cm="1">
        <f t="array" ref="Q257">_xlfn.IFNA(IF($P257="N", $O257, (_xlfn.IFS(AND($P257="Y", $M257="1"), 15-$O257, AND($M257="2", $P257="Y"), 9-$O257, AND($M257="3", $P257="Y"), 11-$O257))), "")</f>
        <v/>
      </c>
      <c r="R257" s="536" t="str">
        <f>IF($K257="Session Start", SUM($L257:(INDEX($K257:$K1198, (MATCH("Session End", $K257:$K1198, 0))))), "")</f>
        <v/>
      </c>
      <c r="S257" s="411"/>
      <c r="W257" s="556" t="str">
        <f>IFERROR(INDEX('Kennel Link Mapping'!$B$1:$B$4, (MATCH('Session Log'!$V257, 'Kennel Link Mapping'!$A$1:$A$4, 0))), "")</f>
        <v/>
      </c>
      <c r="X257" s="56"/>
    </row>
    <row r="258" spans="1:24" ht="39.75" customHeight="1" x14ac:dyDescent="0.15">
      <c r="A258" s="62"/>
      <c r="B258" s="63"/>
      <c r="C258" s="63"/>
      <c r="D258" s="164"/>
      <c r="E258" s="176"/>
      <c r="F258" s="164"/>
      <c r="G258" s="54"/>
      <c r="H258" s="54"/>
      <c r="I258" s="54"/>
      <c r="J258" s="169"/>
      <c r="K258" s="203"/>
      <c r="L258" s="521" t="str" cm="1">
        <f t="array" ref="L258">IFERROR(_xlfn.IFS($K258="1 - Start", (_xlfn.XLOOKUP("1 - End", $K258:$K1206,$J258:$J1206)) - (_xlfn.XLOOKUP("1 - Start", $K258:$K1206, $J258:$J1206)), $K258="2 - Start", (_xlfn.XLOOKUP("2 - End", $K258:$K1206, $J258:$J1206)) - (_xlfn.XLOOKUP("2 - Start", $K258:$K1206, $J258:$J1206)), $K258="3 - Start", (_xlfn.XLOOKUP("3 - End", $K258:K1206, $J258:$J1206)) - (_xlfn.XLOOKUP("3 - Start", $K258:K1206, $J258:$J1206)), $K258="4 - Start", (_xlfn.XLOOKUP("4 - End", $K258:$K1206, $J258:$J1206)) - (_xlfn.XLOOKUP("4 - Start", $K258:$K1206, $J258:J1206))), "")</f>
        <v/>
      </c>
      <c r="M258" s="182"/>
      <c r="N258" s="563"/>
      <c r="P258" s="374"/>
      <c r="Q258" s="535" t="str" cm="1">
        <f t="array" ref="Q258">_xlfn.IFNA(IF($P258="N", $O258, (_xlfn.IFS(AND($P258="Y", $M258="1"), 15-$O258, AND($M258="2", $P258="Y"), 9-$O258, AND($M258="3", $P258="Y"), 11-$O258))), "")</f>
        <v/>
      </c>
      <c r="R258" s="536" t="str">
        <f>IF($K258="Session Start", SUM($L258:(INDEX($K258:$K1199, (MATCH("Session End", $K258:$K1199, 0))))), "")</f>
        <v/>
      </c>
      <c r="S258" s="411"/>
      <c r="W258" s="556" t="str">
        <f>IFERROR(INDEX('Kennel Link Mapping'!$B$1:$B$4, (MATCH('Session Log'!$V258, 'Kennel Link Mapping'!$A$1:$A$4, 0))), "")</f>
        <v/>
      </c>
      <c r="X258" s="56"/>
    </row>
    <row r="259" spans="1:24" ht="39.75" customHeight="1" x14ac:dyDescent="0.15">
      <c r="A259" s="62"/>
      <c r="B259" s="63"/>
      <c r="C259" s="63"/>
      <c r="D259" s="164"/>
      <c r="E259" s="176"/>
      <c r="F259" s="164"/>
      <c r="G259" s="54"/>
      <c r="H259" s="54"/>
      <c r="I259" s="54"/>
      <c r="J259" s="169"/>
      <c r="K259" s="203"/>
      <c r="L259" s="521" t="str" cm="1">
        <f t="array" ref="L259">IFERROR(_xlfn.IFS($K259="1 - Start", (_xlfn.XLOOKUP("1 - End", $K259:$K1207,$J259:$J1207)) - (_xlfn.XLOOKUP("1 - Start", $K259:$K1207, $J259:$J1207)), $K259="2 - Start", (_xlfn.XLOOKUP("2 - End", $K259:$K1207, $J259:$J1207)) - (_xlfn.XLOOKUP("2 - Start", $K259:$K1207, $J259:$J1207)), $K259="3 - Start", (_xlfn.XLOOKUP("3 - End", $K259:K1207, $J259:$J1207)) - (_xlfn.XLOOKUP("3 - Start", $K259:K1207, $J259:$J1207)), $K259="4 - Start", (_xlfn.XLOOKUP("4 - End", $K259:$K1207, $J259:$J1207)) - (_xlfn.XLOOKUP("4 - Start", $K259:$K1207, $J259:J1207))), "")</f>
        <v/>
      </c>
      <c r="M259" s="182"/>
      <c r="N259" s="563"/>
      <c r="P259" s="374"/>
      <c r="Q259" s="535" t="str" cm="1">
        <f t="array" ref="Q259">_xlfn.IFNA(IF($P259="N", $O259, (_xlfn.IFS(AND($P259="Y", $M259="1"), 15-$O259, AND($M259="2", $P259="Y"), 9-$O259, AND($M259="3", $P259="Y"), 11-$O259))), "")</f>
        <v/>
      </c>
      <c r="R259" s="536" t="str">
        <f>IF($K259="Session Start", SUM($L259:(INDEX($K259:$K1200, (MATCH("Session End", $K259:$K1200, 0))))), "")</f>
        <v/>
      </c>
      <c r="S259" s="411"/>
      <c r="W259" s="556" t="str">
        <f>IFERROR(INDEX('Kennel Link Mapping'!$B$1:$B$4, (MATCH('Session Log'!$V259, 'Kennel Link Mapping'!$A$1:$A$4, 0))), "")</f>
        <v/>
      </c>
      <c r="X259" s="56"/>
    </row>
    <row r="260" spans="1:24" ht="39.75" customHeight="1" x14ac:dyDescent="0.15">
      <c r="A260" s="62"/>
      <c r="B260" s="63"/>
      <c r="C260" s="63"/>
      <c r="D260" s="164"/>
      <c r="E260" s="176"/>
      <c r="F260" s="164"/>
      <c r="G260" s="54"/>
      <c r="H260" s="54"/>
      <c r="I260" s="54"/>
      <c r="J260" s="206"/>
      <c r="K260" s="203"/>
      <c r="L260" s="521" t="str" cm="1">
        <f t="array" ref="L260">IFERROR(_xlfn.IFS($K260="1 - Start", (_xlfn.XLOOKUP("1 - End", $K260:$K1208,$J260:$J1208)) - (_xlfn.XLOOKUP("1 - Start", $K260:$K1208, $J260:$J1208)), $K260="2 - Start", (_xlfn.XLOOKUP("2 - End", $K260:$K1208, $J260:$J1208)) - (_xlfn.XLOOKUP("2 - Start", $K260:$K1208, $J260:$J1208)), $K260="3 - Start", (_xlfn.XLOOKUP("3 - End", $K260:K1208, $J260:$J1208)) - (_xlfn.XLOOKUP("3 - Start", $K260:K1208, $J260:$J1208)), $K260="4 - Start", (_xlfn.XLOOKUP("4 - End", $K260:$K1208, $J260:$J1208)) - (_xlfn.XLOOKUP("4 - Start", $K260:$K1208, $J260:J1208))), "")</f>
        <v/>
      </c>
      <c r="M260" s="182"/>
      <c r="N260" s="563"/>
      <c r="P260" s="374"/>
      <c r="Q260" s="535" t="str" cm="1">
        <f t="array" ref="Q260">_xlfn.IFNA(IF($P260="N", $O260, (_xlfn.IFS(AND($P260="Y", $M260="1"), 15-$O260, AND($M260="2", $P260="Y"), 9-$O260, AND($M260="3", $P260="Y"), 11-$O260))), "")</f>
        <v/>
      </c>
      <c r="R260" s="536" t="str">
        <f>IF($K260="Session Start", SUM($L260:(INDEX($K260:$K1201, (MATCH("Session End", $K260:$K1201, 0))))), "")</f>
        <v/>
      </c>
      <c r="S260" s="411"/>
      <c r="W260" s="556" t="str">
        <f>IFERROR(INDEX('Kennel Link Mapping'!$B$1:$B$4, (MATCH('Session Log'!$V260, 'Kennel Link Mapping'!$A$1:$A$4, 0))), "")</f>
        <v/>
      </c>
      <c r="X260" s="56"/>
    </row>
    <row r="261" spans="1:24" ht="39.75" customHeight="1" x14ac:dyDescent="0.15">
      <c r="A261" s="62"/>
      <c r="B261" s="63"/>
      <c r="C261" s="63"/>
      <c r="D261" s="164"/>
      <c r="E261" s="176"/>
      <c r="F261" s="164"/>
      <c r="G261" s="54"/>
      <c r="H261" s="54"/>
      <c r="I261" s="54"/>
      <c r="J261" s="206"/>
      <c r="K261" s="203"/>
      <c r="L261" s="521" t="str" cm="1">
        <f t="array" ref="L261">IFERROR(_xlfn.IFS($K261="1 - Start", (_xlfn.XLOOKUP("1 - End", $K261:$K1209,$J261:$J1209)) - (_xlfn.XLOOKUP("1 - Start", $K261:$K1209, $J261:$J1209)), $K261="2 - Start", (_xlfn.XLOOKUP("2 - End", $K261:$K1209, $J261:$J1209)) - (_xlfn.XLOOKUP("2 - Start", $K261:$K1209, $J261:$J1209)), $K261="3 - Start", (_xlfn.XLOOKUP("3 - End", $K261:K1209, $J261:$J1209)) - (_xlfn.XLOOKUP("3 - Start", $K261:K1209, $J261:$J1209)), $K261="4 - Start", (_xlfn.XLOOKUP("4 - End", $K261:$K1209, $J261:$J1209)) - (_xlfn.XLOOKUP("4 - Start", $K261:$K1209, $J261:J1209))), "")</f>
        <v/>
      </c>
      <c r="M261" s="182"/>
      <c r="N261" s="563"/>
      <c r="P261" s="374"/>
      <c r="Q261" s="535" t="str" cm="1">
        <f t="array" ref="Q261">_xlfn.IFNA(IF($P261="N", $O261, (_xlfn.IFS(AND($P261="Y", $M261="1"), 15-$O261, AND($M261="2", $P261="Y"), 9-$O261, AND($M261="3", $P261="Y"), 11-$O261))), "")</f>
        <v/>
      </c>
      <c r="R261" s="536" t="str">
        <f>IF($K261="Session Start", SUM($L261:(INDEX($K261:$K1202, (MATCH("Session End", $K261:$K1202, 0))))), "")</f>
        <v/>
      </c>
      <c r="S261" s="411"/>
      <c r="V261" s="463"/>
      <c r="W261" s="556" t="str">
        <f>IFERROR(INDEX('Kennel Link Mapping'!$B$1:$B$4, (MATCH('Session Log'!$V261, 'Kennel Link Mapping'!$A$1:$A$4, 0))), "")</f>
        <v/>
      </c>
      <c r="X261" s="56"/>
    </row>
    <row r="262" spans="1:24" ht="39.75" customHeight="1" x14ac:dyDescent="0.15">
      <c r="A262" s="62"/>
      <c r="B262" s="63"/>
      <c r="C262" s="63"/>
      <c r="D262" s="164"/>
      <c r="E262" s="176"/>
      <c r="F262" s="164"/>
      <c r="G262" s="54"/>
      <c r="H262" s="54"/>
      <c r="I262" s="54"/>
      <c r="J262" s="206"/>
      <c r="K262" s="203"/>
      <c r="L262" s="521" t="str" cm="1">
        <f t="array" ref="L262">IFERROR(_xlfn.IFS($K262="1 - Start", (_xlfn.XLOOKUP("1 - End", $K262:$K1210,$J262:$J1210)) - (_xlfn.XLOOKUP("1 - Start", $K262:$K1210, $J262:$J1210)), $K262="2 - Start", (_xlfn.XLOOKUP("2 - End", $K262:$K1210, $J262:$J1210)) - (_xlfn.XLOOKUP("2 - Start", $K262:$K1210, $J262:$J1210)), $K262="3 - Start", (_xlfn.XLOOKUP("3 - End", $K262:K1210, $J262:$J1210)) - (_xlfn.XLOOKUP("3 - Start", $K262:K1210, $J262:$J1210)), $K262="4 - Start", (_xlfn.XLOOKUP("4 - End", $K262:$K1210, $J262:$J1210)) - (_xlfn.XLOOKUP("4 - Start", $K262:$K1210, $J262:J1210))), "")</f>
        <v/>
      </c>
      <c r="M262" s="182"/>
      <c r="N262" s="563"/>
      <c r="P262" s="374"/>
      <c r="Q262" s="535" t="str" cm="1">
        <f t="array" ref="Q262">_xlfn.IFNA(IF($P262="N", $O262, (_xlfn.IFS(AND($P262="Y", $M262="1"), 15-$O262, AND($M262="2", $P262="Y"), 9-$O262, AND($M262="3", $P262="Y"), 11-$O262))), "")</f>
        <v/>
      </c>
      <c r="R262" s="536" t="str">
        <f>IF($K262="Session Start", SUM($L262:(INDEX($K262:$K1203, (MATCH("Session End", $K262:$K1203, 0))))), "")</f>
        <v/>
      </c>
      <c r="S262" s="411"/>
      <c r="W262" s="556" t="str">
        <f>IFERROR(INDEX('Kennel Link Mapping'!$B$1:$B$4, (MATCH('Session Log'!$V262, 'Kennel Link Mapping'!$A$1:$A$4, 0))), "")</f>
        <v/>
      </c>
      <c r="X262" s="56"/>
    </row>
    <row r="263" spans="1:24" s="187" customFormat="1" ht="39.75" customHeight="1" x14ac:dyDescent="0.15">
      <c r="A263" s="334"/>
      <c r="B263" s="339"/>
      <c r="C263" s="339"/>
      <c r="D263" s="336"/>
      <c r="E263" s="337"/>
      <c r="F263" s="336"/>
      <c r="G263" s="181"/>
      <c r="H263" s="181"/>
      <c r="I263" s="181"/>
      <c r="J263" s="179"/>
      <c r="K263" s="299"/>
      <c r="L263" s="526" t="str" cm="1">
        <f t="array" ref="L263">IFERROR(_xlfn.IFS($K263="1 - Start", (_xlfn.XLOOKUP("1 - End", $K263:$K1211,$J263:$J1211)) - (_xlfn.XLOOKUP("1 - Start", $K263:$K1211, $J263:$J1211)), $K263="2 - Start", (_xlfn.XLOOKUP("2 - End", $K263:$K1211, $J263:$J1211)) - (_xlfn.XLOOKUP("2 - Start", $K263:$K1211, $J263:$J1211)), $K263="3 - Start", (_xlfn.XLOOKUP("3 - End", $K263:K1211, $J263:$J1211)) - (_xlfn.XLOOKUP("3 - Start", $K263:K1211, $J263:$J1211)), $K263="4 - Start", (_xlfn.XLOOKUP("4 - End", $K263:$K1211, $J263:$J1211)) - (_xlfn.XLOOKUP("4 - Start", $K263:$K1211, $J263:J1211))), "")</f>
        <v/>
      </c>
      <c r="M263" s="182"/>
      <c r="N263" s="371"/>
      <c r="O263" s="399"/>
      <c r="P263" s="375"/>
      <c r="Q263" s="545" t="str" cm="1">
        <f t="array" ref="Q263">_xlfn.IFNA(IF($P263="N", $O263, (_xlfn.IFS(AND($P263="Y", $M263="1"), 15-$O263, AND($M263="2", $P263="Y"), 9-$O263, AND($M263="3", $P263="Y"), 11-$O263))), "")</f>
        <v/>
      </c>
      <c r="R263" s="536" t="str">
        <f>IF($K263="Session Start", SUM($L263:(INDEX($K263:$K1204, (MATCH("Session End", $K263:$K1204, 0))))), "")</f>
        <v/>
      </c>
      <c r="S263" s="411"/>
      <c r="T263" s="366"/>
      <c r="U263" s="184"/>
      <c r="V263" s="185"/>
      <c r="W263" s="556" t="str">
        <f>IFERROR(INDEX('Kennel Link Mapping'!$B$1:$B$4, (MATCH('Session Log'!$V263, 'Kennel Link Mapping'!$A$1:$A$4, 0))), "")</f>
        <v/>
      </c>
      <c r="X263" s="186"/>
    </row>
    <row r="264" spans="1:24" ht="39.75" customHeight="1" x14ac:dyDescent="0.15">
      <c r="A264" s="192"/>
      <c r="B264" s="118"/>
      <c r="C264" s="92"/>
      <c r="D264" s="231"/>
      <c r="E264" s="178"/>
      <c r="F264" s="157"/>
      <c r="G264" s="74"/>
      <c r="H264" s="74"/>
      <c r="I264" s="74"/>
      <c r="J264" s="265"/>
      <c r="K264" s="300"/>
      <c r="L264" s="521" t="str" cm="1">
        <f t="array" ref="L264">IFERROR(_xlfn.IFS($K264="1 - Start", (_xlfn.XLOOKUP("1 - End", $K264:$K1213,$J264:$J1213)) - (_xlfn.XLOOKUP("1 - Start", $K264:$K1213, $J264:$J1213)), $K264="2 - Start", (_xlfn.XLOOKUP("2 - End", $K264:$K1213, $J264:$J1213)) - (_xlfn.XLOOKUP("2 - Start", $K264:$K1213, $J264:$J1213)), $K264="3 - Start", (_xlfn.XLOOKUP("3 - End", $K264:K1213, $J264:$J1213)) - (_xlfn.XLOOKUP("3 - Start", $K264:K1213, $J264:$J1213)), $K264="4 - Start", (_xlfn.XLOOKUP("4 - End", $K264:$K1213, $J264:$J1213)) - (_xlfn.XLOOKUP("4 - Start", $K264:$K1213, $J264:J1213))), "")</f>
        <v/>
      </c>
      <c r="M264" s="182"/>
      <c r="N264" s="563"/>
      <c r="P264" s="374"/>
      <c r="Q264" s="535" t="str" cm="1">
        <f t="array" ref="Q264">_xlfn.IFNA(IF($P264="N", $O264, (_xlfn.IFS(AND($P264="Y", $M264="1"), 15-$O264, AND($M264="2", $P264="Y"), 9-$O264, AND($M264="3", $P264="Y"), 11-$O264))), "")</f>
        <v/>
      </c>
      <c r="R264" s="536" t="str">
        <f>IF($K264="Session Start", SUM($L264:(INDEX($K264:$K1206, (MATCH("Session End", $K264:$K1206, 0))))), "")</f>
        <v/>
      </c>
      <c r="S264" s="411"/>
      <c r="W264" s="556" t="str">
        <f>IFERROR(INDEX('Kennel Link Mapping'!$B$1:$B$4, (MATCH('Session Log'!$V264, 'Kennel Link Mapping'!$A$1:$A$4, 0))), "")</f>
        <v/>
      </c>
      <c r="X264" s="56"/>
    </row>
    <row r="265" spans="1:24" ht="39.75" customHeight="1" x14ac:dyDescent="0.15">
      <c r="A265" s="62"/>
      <c r="B265" s="62"/>
      <c r="C265" s="62"/>
      <c r="D265" s="165"/>
      <c r="E265" s="177"/>
      <c r="F265" s="165"/>
      <c r="G265" s="54"/>
      <c r="H265" s="54"/>
      <c r="I265" s="54"/>
      <c r="J265" s="206"/>
      <c r="K265" s="203"/>
      <c r="L265" s="521" t="str" cm="1">
        <f t="array" ref="L265">IFERROR(_xlfn.IFS($K265="1 - Start", (_xlfn.XLOOKUP("1 - End", $K265:$K1214,$J265:$J1214)) - (_xlfn.XLOOKUP("1 - Start", $K265:$K1214, $J265:$J1214)), $K265="2 - Start", (_xlfn.XLOOKUP("2 - End", $K265:$K1214, $J265:$J1214)) - (_xlfn.XLOOKUP("2 - Start", $K265:$K1214, $J265:$J1214)), $K265="3 - Start", (_xlfn.XLOOKUP("3 - End", $K265:K1214, $J265:$J1214)) - (_xlfn.XLOOKUP("3 - Start", $K265:K1214, $J265:$J1214)), $K265="4 - Start", (_xlfn.XLOOKUP("4 - End", $K265:$K1214, $J265:$J1214)) - (_xlfn.XLOOKUP("4 - Start", $K265:$K1214, $J265:J1214))), "")</f>
        <v/>
      </c>
      <c r="M265" s="182"/>
      <c r="N265" s="563"/>
      <c r="P265" s="374"/>
      <c r="Q265" s="535" t="str" cm="1">
        <f t="array" ref="Q265">_xlfn.IFNA(IF($P265="N", $O265, (_xlfn.IFS(AND($P265="Y", $M265="1"), 15-$O265, AND($M265="2", $P265="Y"), 9-$O265, AND($M265="3", $P265="Y"), 11-$O265))), "")</f>
        <v/>
      </c>
      <c r="R265" s="536" t="str">
        <f>IF($K265="Session Start", SUM($L265:(INDEX($K265:$K1207, (MATCH("Session End", $K265:$K1207, 0))))), "")</f>
        <v/>
      </c>
      <c r="S265" s="411"/>
      <c r="W265" s="556" t="str">
        <f>IFERROR(INDEX('Kennel Link Mapping'!$B$1:$B$4, (MATCH('Session Log'!$V265, 'Kennel Link Mapping'!$A$1:$A$4, 0))), "")</f>
        <v/>
      </c>
      <c r="X265" s="56"/>
    </row>
    <row r="266" spans="1:24" ht="39.75" customHeight="1" x14ac:dyDescent="0.15">
      <c r="A266" s="62"/>
      <c r="B266" s="62"/>
      <c r="C266" s="62"/>
      <c r="D266" s="165"/>
      <c r="E266" s="177"/>
      <c r="F266" s="165"/>
      <c r="G266" s="54"/>
      <c r="H266" s="54"/>
      <c r="I266" s="54"/>
      <c r="J266" s="206"/>
      <c r="K266" s="203"/>
      <c r="L266" s="521" t="str" cm="1">
        <f t="array" ref="L266">IFERROR(_xlfn.IFS($K266="1 - Start", (_xlfn.XLOOKUP("1 - End", $K266:$K1215,$J266:$J1215)) - (_xlfn.XLOOKUP("1 - Start", $K266:$K1215, $J266:$J1215)), $K266="2 - Start", (_xlfn.XLOOKUP("2 - End", $K266:$K1215, $J266:$J1215)) - (_xlfn.XLOOKUP("2 - Start", $K266:$K1215, $J266:$J1215)), $K266="3 - Start", (_xlfn.XLOOKUP("3 - End", $K266:K1215, $J266:$J1215)) - (_xlfn.XLOOKUP("3 - Start", $K266:K1215, $J266:$J1215)), $K266="4 - Start", (_xlfn.XLOOKUP("4 - End", $K266:$K1215, $J266:$J1215)) - (_xlfn.XLOOKUP("4 - Start", $K266:$K1215, $J266:J1215))), "")</f>
        <v/>
      </c>
      <c r="M266" s="182"/>
      <c r="N266" s="563"/>
      <c r="P266" s="374"/>
      <c r="Q266" s="535" t="str" cm="1">
        <f t="array" ref="Q266">_xlfn.IFNA(IF($P266="N", $O266, (_xlfn.IFS(AND($P266="Y", $M266="1"), 15-$O266, AND($M266="2", $P266="Y"), 9-$O266, AND($M266="3", $P266="Y"), 11-$O266))), "")</f>
        <v/>
      </c>
      <c r="R266" s="536" t="str">
        <f>IF($K266="Session Start", SUM($L266:(INDEX($K266:$K1208, (MATCH("Session End", $K266:$K1208, 0))))), "")</f>
        <v/>
      </c>
      <c r="S266" s="411"/>
      <c r="W266" s="556" t="str">
        <f>IFERROR(INDEX('Kennel Link Mapping'!$B$1:$B$4, (MATCH('Session Log'!$V266, 'Kennel Link Mapping'!$A$1:$A$4, 0))), "")</f>
        <v/>
      </c>
      <c r="X266" s="56"/>
    </row>
    <row r="267" spans="1:24" ht="39.75" customHeight="1" x14ac:dyDescent="0.15">
      <c r="A267" s="62"/>
      <c r="B267" s="62"/>
      <c r="C267" s="62"/>
      <c r="D267" s="165"/>
      <c r="E267" s="177"/>
      <c r="F267" s="165"/>
      <c r="G267" s="54"/>
      <c r="H267" s="54"/>
      <c r="I267" s="54"/>
      <c r="J267" s="169"/>
      <c r="K267" s="203"/>
      <c r="L267" s="521" t="str" cm="1">
        <f t="array" ref="L267">IFERROR(_xlfn.IFS($K267="1 - Start", (_xlfn.XLOOKUP("1 - End", $K267:$K1216,$J267:$J1216)) - (_xlfn.XLOOKUP("1 - Start", $K267:$K1216, $J267:$J1216)), $K267="2 - Start", (_xlfn.XLOOKUP("2 - End", $K267:$K1216, $J267:$J1216)) - (_xlfn.XLOOKUP("2 - Start", $K267:$K1216, $J267:$J1216)), $K267="3 - Start", (_xlfn.XLOOKUP("3 - End", $K267:K1216, $J267:$J1216)) - (_xlfn.XLOOKUP("3 - Start", $K267:K1216, $J267:$J1216)), $K267="4 - Start", (_xlfn.XLOOKUP("4 - End", $K267:$K1216, $J267:$J1216)) - (_xlfn.XLOOKUP("4 - Start", $K267:$K1216, $J267:J1216))), "")</f>
        <v/>
      </c>
      <c r="M267" s="182"/>
      <c r="N267" s="563"/>
      <c r="P267" s="374"/>
      <c r="Q267" s="535" t="str" cm="1">
        <f t="array" ref="Q267">_xlfn.IFNA(IF($P267="N", $O267, (_xlfn.IFS(AND($P267="Y", $M267="1"), 15-$O267, AND($M267="2", $P267="Y"), 9-$O267, AND($M267="3", $P267="Y"), 11-$O267))), "")</f>
        <v/>
      </c>
      <c r="R267" s="536" t="str">
        <f>IF($K267="Session Start", SUM($L267:(INDEX($K267:$K1209, (MATCH("Session End", $K267:$K1209, 0))))), "")</f>
        <v/>
      </c>
      <c r="S267" s="411"/>
      <c r="W267" s="556" t="str">
        <f>IFERROR(INDEX('Kennel Link Mapping'!$B$1:$B$4, (MATCH('Session Log'!$V267, 'Kennel Link Mapping'!$A$1:$A$4, 0))), "")</f>
        <v/>
      </c>
      <c r="X267" s="56"/>
    </row>
    <row r="268" spans="1:24" ht="39.75" customHeight="1" x14ac:dyDescent="0.15">
      <c r="A268" s="62"/>
      <c r="B268" s="62"/>
      <c r="C268" s="62"/>
      <c r="D268" s="165"/>
      <c r="E268" s="177"/>
      <c r="F268" s="165"/>
      <c r="G268" s="54"/>
      <c r="H268" s="54"/>
      <c r="I268" s="54"/>
      <c r="J268" s="206"/>
      <c r="K268" s="203"/>
      <c r="L268" s="521" t="str" cm="1">
        <f t="array" ref="L268">IFERROR(_xlfn.IFS($K268="1 - Start", (_xlfn.XLOOKUP("1 - End", $K268:$K1217,$J268:$J1217)) - (_xlfn.XLOOKUP("1 - Start", $K268:$K1217, $J268:$J1217)), $K268="2 - Start", (_xlfn.XLOOKUP("2 - End", $K268:$K1217, $J268:$J1217)) - (_xlfn.XLOOKUP("2 - Start", $K268:$K1217, $J268:$J1217)), $K268="3 - Start", (_xlfn.XLOOKUP("3 - End", $K268:K1217, $J268:$J1217)) - (_xlfn.XLOOKUP("3 - Start", $K268:K1217, $J268:$J1217)), $K268="4 - Start", (_xlfn.XLOOKUP("4 - End", $K268:$K1217, $J268:$J1217)) - (_xlfn.XLOOKUP("4 - Start", $K268:$K1217, $J268:J1217))), "")</f>
        <v/>
      </c>
      <c r="M268" s="182"/>
      <c r="N268" s="563"/>
      <c r="P268" s="374"/>
      <c r="Q268" s="535" t="str" cm="1">
        <f t="array" ref="Q268">_xlfn.IFNA(IF($P268="N", $O268, (_xlfn.IFS(AND($P268="Y", $M268="1"), 15-$O268, AND($M268="2", $P268="Y"), 9-$O268, AND($M268="3", $P268="Y"), 11-$O268))), "")</f>
        <v/>
      </c>
      <c r="R268" s="536" t="str">
        <f>IF($K268="Session Start", SUM($L268:(INDEX($K268:$K1210, (MATCH("Session End", $K268:$K1210, 0))))), "")</f>
        <v/>
      </c>
      <c r="S268" s="411"/>
      <c r="V268" s="360"/>
      <c r="W268" s="556" t="str">
        <f>IFERROR(INDEX('Kennel Link Mapping'!$B$1:$B$4, (MATCH('Session Log'!$V268, 'Kennel Link Mapping'!$A$1:$A$4, 0))), "")</f>
        <v/>
      </c>
      <c r="X268" s="56"/>
    </row>
    <row r="269" spans="1:24" ht="39.75" customHeight="1" x14ac:dyDescent="0.15">
      <c r="A269" s="62"/>
      <c r="B269" s="62"/>
      <c r="C269" s="62"/>
      <c r="D269" s="165"/>
      <c r="E269" s="177"/>
      <c r="F269" s="165"/>
      <c r="G269" s="54"/>
      <c r="H269" s="54"/>
      <c r="I269" s="54"/>
      <c r="J269" s="206"/>
      <c r="K269" s="203"/>
      <c r="L269" s="521" t="str" cm="1">
        <f t="array" ref="L269">IFERROR(_xlfn.IFS($K269="1 - Start", (_xlfn.XLOOKUP("1 - End", $K269:$K1218,$J269:$J1218)) - (_xlfn.XLOOKUP("1 - Start", $K269:$K1218, $J269:$J1218)), $K269="2 - Start", (_xlfn.XLOOKUP("2 - End", $K269:$K1218, $J269:$J1218)) - (_xlfn.XLOOKUP("2 - Start", $K269:$K1218, $J269:$J1218)), $K269="3 - Start", (_xlfn.XLOOKUP("3 - End", $K269:K1218, $J269:$J1218)) - (_xlfn.XLOOKUP("3 - Start", $K269:K1218, $J269:$J1218)), $K269="4 - Start", (_xlfn.XLOOKUP("4 - End", $K269:$K1218, $J269:$J1218)) - (_xlfn.XLOOKUP("4 - Start", $K269:$K1218, $J269:J1218))), "")</f>
        <v/>
      </c>
      <c r="M269" s="182"/>
      <c r="N269" s="563"/>
      <c r="P269" s="374"/>
      <c r="Q269" s="535" t="str" cm="1">
        <f t="array" ref="Q269">_xlfn.IFNA(IF($P269="N", $O269, (_xlfn.IFS(AND($P269="Y", $M269="1"), 15-$O269, AND($M269="2", $P269="Y"), 9-$O269, AND($M269="3", $P269="Y"), 11-$O269))), "")</f>
        <v/>
      </c>
      <c r="R269" s="536" t="str">
        <f>IF($K269="Session Start", SUM($L269:(INDEX($K269:$K1211, (MATCH("Session End", $K269:$K1211, 0))))), "")</f>
        <v/>
      </c>
      <c r="S269" s="411"/>
      <c r="W269" s="556" t="str">
        <f>IFERROR(INDEX('Kennel Link Mapping'!$B$1:$B$4, (MATCH('Session Log'!$V269, 'Kennel Link Mapping'!$A$1:$A$4, 0))), "")</f>
        <v/>
      </c>
      <c r="X269" s="56"/>
    </row>
    <row r="270" spans="1:24" ht="39.75" customHeight="1" x14ac:dyDescent="0.15">
      <c r="A270" s="62"/>
      <c r="B270" s="62"/>
      <c r="C270" s="62"/>
      <c r="D270" s="165"/>
      <c r="E270" s="177"/>
      <c r="F270" s="165"/>
      <c r="G270" s="54"/>
      <c r="H270" s="54"/>
      <c r="I270" s="54"/>
      <c r="J270" s="206"/>
      <c r="K270" s="203"/>
      <c r="L270" s="521" t="str" cm="1">
        <f t="array" ref="L270">IFERROR(_xlfn.IFS($K270="1 - Start", (_xlfn.XLOOKUP("1 - End", $K270:$K1219,$J270:$J1219)) - (_xlfn.XLOOKUP("1 - Start", $K270:$K1219, $J270:$J1219)), $K270="2 - Start", (_xlfn.XLOOKUP("2 - End", $K270:$K1219, $J270:$J1219)) - (_xlfn.XLOOKUP("2 - Start", $K270:$K1219, $J270:$J1219)), $K270="3 - Start", (_xlfn.XLOOKUP("3 - End", $K270:K1219, $J270:$J1219)) - (_xlfn.XLOOKUP("3 - Start", $K270:K1219, $J270:$J1219)), $K270="4 - Start", (_xlfn.XLOOKUP("4 - End", $K270:$K1219, $J270:$J1219)) - (_xlfn.XLOOKUP("4 - Start", $K270:$K1219, $J270:J1219))), "")</f>
        <v/>
      </c>
      <c r="M270" s="182"/>
      <c r="N270" s="563"/>
      <c r="P270" s="374"/>
      <c r="Q270" s="535" t="str" cm="1">
        <f t="array" ref="Q270">_xlfn.IFNA(IF($P270="N", $O270, (_xlfn.IFS(AND($P270="Y", $M270="1"), 15-$O270, AND($M270="2", $P270="Y"), 9-$O270, AND($M270="3", $P270="Y"), 11-$O270))), "")</f>
        <v/>
      </c>
      <c r="R270" s="536" t="str">
        <f>IF($K270="Session Start", SUM($L270:(INDEX($K270:$K1212, (MATCH("Session End", $K270:$K1212, 0))))), "")</f>
        <v/>
      </c>
      <c r="S270" s="411"/>
      <c r="W270" s="556" t="str">
        <f>IFERROR(INDEX('Kennel Link Mapping'!$B$1:$B$4, (MATCH('Session Log'!$V270, 'Kennel Link Mapping'!$A$1:$A$4, 0))), "")</f>
        <v/>
      </c>
      <c r="X270" s="56"/>
    </row>
    <row r="271" spans="1:24" ht="39.75" customHeight="1" x14ac:dyDescent="0.15">
      <c r="A271" s="62"/>
      <c r="B271" s="62"/>
      <c r="C271" s="62"/>
      <c r="D271" s="165"/>
      <c r="E271" s="177"/>
      <c r="F271" s="165"/>
      <c r="G271" s="54"/>
      <c r="H271" s="54"/>
      <c r="I271" s="54"/>
      <c r="J271" s="169"/>
      <c r="K271" s="203"/>
      <c r="L271" s="521" t="str" cm="1">
        <f t="array" ref="L271">IFERROR(_xlfn.IFS($K271="1 - Start", (_xlfn.XLOOKUP("1 - End", $K271:$K1220,$J271:$J1220)) - (_xlfn.XLOOKUP("1 - Start", $K271:$K1220, $J271:$J1220)), $K271="2 - Start", (_xlfn.XLOOKUP("2 - End", $K271:$K1220, $J271:$J1220)) - (_xlfn.XLOOKUP("2 - Start", $K271:$K1220, $J271:$J1220)), $K271="3 - Start", (_xlfn.XLOOKUP("3 - End", $K271:K1220, $J271:$J1220)) - (_xlfn.XLOOKUP("3 - Start", $K271:K1220, $J271:$J1220)), $K271="4 - Start", (_xlfn.XLOOKUP("4 - End", $K271:$K1220, $J271:$J1220)) - (_xlfn.XLOOKUP("4 - Start", $K271:$K1220, $J271:J1220))), "")</f>
        <v/>
      </c>
      <c r="M271" s="182"/>
      <c r="N271" s="563"/>
      <c r="P271" s="374"/>
      <c r="Q271" s="535" t="str" cm="1">
        <f t="array" ref="Q271">_xlfn.IFNA(IF($P271="N", $O271, (_xlfn.IFS(AND($P271="Y", $M271="1"), 15-$O271, AND($M271="2", $P271="Y"), 9-$O271, AND($M271="3", $P271="Y"), 11-$O271))), "")</f>
        <v/>
      </c>
      <c r="R271" s="536" t="str">
        <f>IF($K271="Session Start", SUM($L271:(INDEX($K271:$K1213, (MATCH("Session End", $K271:$K1213, 0))))), "")</f>
        <v/>
      </c>
      <c r="S271" s="411"/>
      <c r="W271" s="556" t="str">
        <f>IFERROR(INDEX('Kennel Link Mapping'!$B$1:$B$4, (MATCH('Session Log'!$V271, 'Kennel Link Mapping'!$A$1:$A$4, 0))), "")</f>
        <v/>
      </c>
      <c r="X271" s="56"/>
    </row>
    <row r="272" spans="1:24" ht="39.75" customHeight="1" x14ac:dyDescent="0.15">
      <c r="A272" s="62"/>
      <c r="B272" s="62"/>
      <c r="C272" s="62"/>
      <c r="D272" s="165"/>
      <c r="E272" s="177"/>
      <c r="F272" s="165"/>
      <c r="G272" s="54"/>
      <c r="H272" s="54"/>
      <c r="I272" s="54"/>
      <c r="J272" s="206"/>
      <c r="K272" s="203"/>
      <c r="L272" s="521" t="str" cm="1">
        <f t="array" ref="L272">IFERROR(_xlfn.IFS($K272="1 - Start", (_xlfn.XLOOKUP("1 - End", $K272:$K1221,$J272:$J1221)) - (_xlfn.XLOOKUP("1 - Start", $K272:$K1221, $J272:$J1221)), $K272="2 - Start", (_xlfn.XLOOKUP("2 - End", $K272:$K1221, $J272:$J1221)) - (_xlfn.XLOOKUP("2 - Start", $K272:$K1221, $J272:$J1221)), $K272="3 - Start", (_xlfn.XLOOKUP("3 - End", $K272:K1221, $J272:$J1221)) - (_xlfn.XLOOKUP("3 - Start", $K272:K1221, $J272:$J1221)), $K272="4 - Start", (_xlfn.XLOOKUP("4 - End", $K272:$K1221, $J272:$J1221)) - (_xlfn.XLOOKUP("4 - Start", $K272:$K1221, $J272:J1221))), "")</f>
        <v/>
      </c>
      <c r="M272" s="182"/>
      <c r="N272" s="563"/>
      <c r="P272" s="374"/>
      <c r="Q272" s="535" t="str" cm="1">
        <f t="array" ref="Q272">_xlfn.IFNA(IF($P272="N", $O272, (_xlfn.IFS(AND($P272="Y", $M272="1"), 15-$O272, AND($M272="2", $P272="Y"), 9-$O272, AND($M272="3", $P272="Y"), 11-$O272))), "")</f>
        <v/>
      </c>
      <c r="R272" s="536" t="str">
        <f>IF($K272="Session Start", SUM($L272:(INDEX($K272:$K1214, (MATCH("Session End", $K272:$K1214, 0))))), "")</f>
        <v/>
      </c>
      <c r="S272" s="411"/>
      <c r="W272" s="556" t="str">
        <f>IFERROR(INDEX('Kennel Link Mapping'!$B$1:$B$4, (MATCH('Session Log'!$V272, 'Kennel Link Mapping'!$A$1:$A$4, 0))), "")</f>
        <v/>
      </c>
      <c r="X272" s="56"/>
    </row>
    <row r="273" spans="1:24" s="187" customFormat="1" ht="39.75" customHeight="1" x14ac:dyDescent="0.15">
      <c r="A273" s="334"/>
      <c r="B273" s="334"/>
      <c r="C273" s="334"/>
      <c r="D273" s="346"/>
      <c r="E273" s="347"/>
      <c r="F273" s="346"/>
      <c r="G273" s="181"/>
      <c r="H273" s="181"/>
      <c r="I273" s="181"/>
      <c r="J273" s="179"/>
      <c r="K273" s="299"/>
      <c r="L273" s="526" t="str" cm="1">
        <f t="array" ref="L273">IFERROR(_xlfn.IFS($K273="1 - Start", (_xlfn.XLOOKUP("1 - End", $K273:$K1222,$J273:$J1222)) - (_xlfn.XLOOKUP("1 - Start", $K273:$K1222, $J273:$J1222)), $K273="2 - Start", (_xlfn.XLOOKUP("2 - End", $K273:$K1222, $J273:$J1222)) - (_xlfn.XLOOKUP("2 - Start", $K273:$K1222, $J273:$J1222)), $K273="3 - Start", (_xlfn.XLOOKUP("3 - End", $K273:K1222, $J273:$J1222)) - (_xlfn.XLOOKUP("3 - Start", $K273:K1222, $J273:$J1222)), $K273="4 - Start", (_xlfn.XLOOKUP("4 - End", $K273:$K1222, $J273:$J1222)) - (_xlfn.XLOOKUP("4 - Start", $K273:$K1222, $J273:J1222))), "")</f>
        <v/>
      </c>
      <c r="M273" s="182"/>
      <c r="N273" s="371"/>
      <c r="O273" s="399"/>
      <c r="P273" s="375"/>
      <c r="Q273" s="545" t="str" cm="1">
        <f t="array" ref="Q273">_xlfn.IFNA(IF($P273="N", $O273, (_xlfn.IFS(AND($P273="Y", $M273="1"), 15-$O273, AND($M273="2", $P273="Y"), 9-$O273, AND($M273="3", $P273="Y"), 11-$O273))), "")</f>
        <v/>
      </c>
      <c r="R273" s="536" t="str">
        <f>IF($K273="Session Start", SUM($L273:(INDEX($K273:$K1215, (MATCH("Session End", $K273:$K1215, 0))))), "")</f>
        <v/>
      </c>
      <c r="S273" s="411"/>
      <c r="T273" s="183"/>
      <c r="U273" s="184"/>
      <c r="V273" s="185"/>
      <c r="W273" s="556" t="str">
        <f>IFERROR(INDEX('Kennel Link Mapping'!$B$1:$B$4, (MATCH('Session Log'!$V273, 'Kennel Link Mapping'!$A$1:$A$4, 0))), "")</f>
        <v/>
      </c>
      <c r="X273" s="186"/>
    </row>
    <row r="274" spans="1:24" ht="39.75" customHeight="1" x14ac:dyDescent="0.15">
      <c r="A274" s="192"/>
      <c r="B274" s="118"/>
      <c r="C274" s="92"/>
      <c r="D274" s="231"/>
      <c r="E274" s="178"/>
      <c r="F274" s="157"/>
      <c r="G274" s="74"/>
      <c r="H274" s="74"/>
      <c r="I274" s="74"/>
      <c r="J274" s="206"/>
      <c r="K274" s="203"/>
      <c r="L274" s="521" t="str" cm="1">
        <f t="array" ref="L274">IFERROR(_xlfn.IFS($K274="1 - Start", (_xlfn.XLOOKUP("1 - End", $K274:$K1232,$J274:$J1232)) - (_xlfn.XLOOKUP("1 - Start", $K274:$K1232, $J274:$J1232)), $K274="2 - Start", (_xlfn.XLOOKUP("2 - End", $K274:$K1232, $J274:$J1232)) - (_xlfn.XLOOKUP("2 - Start", $K274:$K1232, $J274:$J1232)), $K274="3 - Start", (_xlfn.XLOOKUP("3 - End", $K274:K1232, $J274:$J1232)) - (_xlfn.XLOOKUP("3 - Start", $K274:K1232, $J274:$J1232)), $K274="4 - Start", (_xlfn.XLOOKUP("4 - End", $K274:$K1232, $J274:$J1232)) - (_xlfn.XLOOKUP("4 - Start", $K274:$K1232, $J274:J1232))), "")</f>
        <v/>
      </c>
      <c r="M274" s="182"/>
      <c r="N274" s="563"/>
      <c r="P274" s="374"/>
      <c r="Q274" s="535" t="str" cm="1">
        <f t="array" ref="Q274">_xlfn.IFNA(IF($P274="N", $O274, (_xlfn.IFS(AND($P274="Y", $M274="1"), 15-$O274, AND($M274="2", $P274="Y"), 9-$O274, AND($M274="3", $P274="Y"), 11-$O274))), "")</f>
        <v/>
      </c>
      <c r="R274" s="536" t="str">
        <f>IF($K274="Session Start", SUM($L274:(INDEX($K274:$K1225, (MATCH("Session End", $K274:$K1225, 0))))), "")</f>
        <v/>
      </c>
      <c r="S274" s="411"/>
      <c r="U274" s="172" t="s">
        <v>131</v>
      </c>
      <c r="W274" s="556" t="str">
        <f>IFERROR(INDEX('Kennel Link Mapping'!$B$1:$B$4, (MATCH('Session Log'!$V274, 'Kennel Link Mapping'!$A$1:$A$4, 0))), "")</f>
        <v/>
      </c>
      <c r="X274" s="56"/>
    </row>
    <row r="275" spans="1:24" ht="39.75" customHeight="1" x14ac:dyDescent="0.15">
      <c r="A275" s="62"/>
      <c r="B275" s="62"/>
      <c r="C275" s="62"/>
      <c r="D275" s="165"/>
      <c r="E275" s="177"/>
      <c r="F275" s="165"/>
      <c r="G275" s="54"/>
      <c r="H275" s="54"/>
      <c r="I275" s="54"/>
      <c r="J275" s="206"/>
      <c r="K275" s="203"/>
      <c r="L275" s="521" t="str" cm="1">
        <f t="array" ref="L275">IFERROR(_xlfn.IFS($K275="1 - Start", (_xlfn.XLOOKUP("1 - End", $K275:$K1233,$J275:$J1233)) - (_xlfn.XLOOKUP("1 - Start", $K275:$K1233, $J275:$J1233)), $K275="2 - Start", (_xlfn.XLOOKUP("2 - End", $K275:$K1233, $J275:$J1233)) - (_xlfn.XLOOKUP("2 - Start", $K275:$K1233, $J275:$J1233)), $K275="3 - Start", (_xlfn.XLOOKUP("3 - End", $K275:K1233, $J275:$J1233)) - (_xlfn.XLOOKUP("3 - Start", $K275:K1233, $J275:$J1233)), $K275="4 - Start", (_xlfn.XLOOKUP("4 - End", $K275:$K1233, $J275:$J1233)) - (_xlfn.XLOOKUP("4 - Start", $K275:$K1233, $J275:J1233))), "")</f>
        <v/>
      </c>
      <c r="M275" s="182"/>
      <c r="N275" s="563"/>
      <c r="P275" s="374"/>
      <c r="Q275" s="535" t="str" cm="1">
        <f t="array" ref="Q275">_xlfn.IFNA(IF($P275="N", $O275, (_xlfn.IFS(AND($P275="Y", $M275="1"), 15-$O275, AND($M275="2", $P275="Y"), 9-$O275, AND($M275="3", $P275="Y"), 11-$O275))), "")</f>
        <v/>
      </c>
      <c r="R275" s="536" t="str">
        <f>IF($K275="Session Start", SUM($L275:(INDEX($K275:$K1226, (MATCH("Session End", $K275:$K1226, 0))))), "")</f>
        <v/>
      </c>
      <c r="S275" s="411"/>
      <c r="W275" s="556" t="str">
        <f>IFERROR(INDEX('Kennel Link Mapping'!$B$1:$B$4, (MATCH('Session Log'!$V275, 'Kennel Link Mapping'!$A$1:$A$4, 0))), "")</f>
        <v/>
      </c>
      <c r="X275" s="56"/>
    </row>
    <row r="276" spans="1:24" ht="39.75" customHeight="1" x14ac:dyDescent="0.15">
      <c r="A276" s="62"/>
      <c r="B276" s="62"/>
      <c r="C276" s="62"/>
      <c r="D276" s="165"/>
      <c r="E276" s="177"/>
      <c r="F276" s="165"/>
      <c r="G276" s="54"/>
      <c r="H276" s="54"/>
      <c r="I276" s="54"/>
      <c r="J276" s="169"/>
      <c r="K276" s="203"/>
      <c r="L276" s="521" t="str" cm="1">
        <f t="array" ref="L276">IFERROR(_xlfn.IFS($K276="1 - Start", (_xlfn.XLOOKUP("1 - End", $K276:$K1234,$J276:$J1234)) - (_xlfn.XLOOKUP("1 - Start", $K276:$K1234, $J276:$J1234)), $K276="2 - Start", (_xlfn.XLOOKUP("2 - End", $K276:$K1234, $J276:$J1234)) - (_xlfn.XLOOKUP("2 - Start", $K276:$K1234, $J276:$J1234)), $K276="3 - Start", (_xlfn.XLOOKUP("3 - End", $K276:K1234, $J276:$J1234)) - (_xlfn.XLOOKUP("3 - Start", $K276:K1234, $J276:$J1234)), $K276="4 - Start", (_xlfn.XLOOKUP("4 - End", $K276:$K1234, $J276:$J1234)) - (_xlfn.XLOOKUP("4 - Start", $K276:$K1234, $J276:J1234))), "")</f>
        <v/>
      </c>
      <c r="M276" s="153"/>
      <c r="P276" s="374"/>
      <c r="Q276" s="535" t="str" cm="1">
        <f t="array" ref="Q276">_xlfn.IFNA(IF($P276="N", $O276, (_xlfn.IFS(AND($P276="Y", $M276="1"), 15-$O276, AND($M276="2", $P276="Y"), 9-$O276, AND($M276="3", $P276="Y"), 11-$O276))), "")</f>
        <v/>
      </c>
      <c r="R276" s="536" t="str">
        <f>IF($K276="Session Start", SUM($L276:(INDEX($K276:$K1227, (MATCH("Session End", $K276:$K1227, 0))))), "")</f>
        <v/>
      </c>
      <c r="S276" s="411"/>
      <c r="W276" s="556" t="str">
        <f>IFERROR(INDEX('Kennel Link Mapping'!$B$1:$B$4, (MATCH('Session Log'!$V276, 'Kennel Link Mapping'!$A$1:$A$4, 0))), "")</f>
        <v/>
      </c>
      <c r="X276" s="56"/>
    </row>
    <row r="277" spans="1:24" ht="39.75" customHeight="1" x14ac:dyDescent="0.15">
      <c r="A277" s="62"/>
      <c r="B277" s="62"/>
      <c r="C277" s="62"/>
      <c r="D277" s="165"/>
      <c r="E277" s="177"/>
      <c r="F277" s="165"/>
      <c r="G277" s="54"/>
      <c r="H277" s="54"/>
      <c r="I277" s="54"/>
      <c r="J277" s="206"/>
      <c r="K277" s="203"/>
      <c r="L277" s="521" t="str" cm="1">
        <f t="array" ref="L277">IFERROR(_xlfn.IFS($K277="1 - Start", (_xlfn.XLOOKUP("1 - End", $K277:$K1235,$J277:$J1235)) - (_xlfn.XLOOKUP("1 - Start", $K277:$K1235, $J277:$J1235)), $K277="2 - Start", (_xlfn.XLOOKUP("2 - End", $K277:$K1235, $J277:$J1235)) - (_xlfn.XLOOKUP("2 - Start", $K277:$K1235, $J277:$J1235)), $K277="3 - Start", (_xlfn.XLOOKUP("3 - End", $K277:K1235, $J277:$J1235)) - (_xlfn.XLOOKUP("3 - Start", $K277:K1235, $J277:$J1235)), $K277="4 - Start", (_xlfn.XLOOKUP("4 - End", $K277:$K1235, $J277:$J1235)) - (_xlfn.XLOOKUP("4 - Start", $K277:$K1235, $J277:J1235))), "")</f>
        <v/>
      </c>
      <c r="M277" s="153"/>
      <c r="P277" s="374"/>
      <c r="Q277" s="535" t="str" cm="1">
        <f t="array" ref="Q277">_xlfn.IFNA(IF($P277="N", $O277, (_xlfn.IFS(AND($P277="Y", $M277="1"), 15-$O277, AND($M277="2", $P277="Y"), 9-$O277, AND($M277="3", $P277="Y"), 11-$O277))), "")</f>
        <v/>
      </c>
      <c r="R277" s="536" t="str">
        <f>IF($K277="Session Start", SUM($L277:(INDEX($K277:$K1228, (MATCH("Session End", $K277:$K1228, 0))))), "")</f>
        <v/>
      </c>
      <c r="S277" s="411"/>
      <c r="W277" s="556" t="str">
        <f>IFERROR(INDEX('Kennel Link Mapping'!$B$1:$B$4, (MATCH('Session Log'!$V277, 'Kennel Link Mapping'!$A$1:$A$4, 0))), "")</f>
        <v/>
      </c>
      <c r="X277" s="56"/>
    </row>
    <row r="278" spans="1:24" ht="39.75" customHeight="1" x14ac:dyDescent="0.15">
      <c r="A278" s="62"/>
      <c r="B278" s="62"/>
      <c r="C278" s="62"/>
      <c r="D278" s="165"/>
      <c r="E278" s="177"/>
      <c r="F278" s="165"/>
      <c r="G278" s="54"/>
      <c r="H278" s="54"/>
      <c r="I278" s="54"/>
      <c r="J278" s="206"/>
      <c r="K278" s="203"/>
      <c r="L278" s="521" t="str" cm="1">
        <f t="array" ref="L278">IFERROR(_xlfn.IFS($K278="1 - Start", (_xlfn.XLOOKUP("1 - End", $K278:$K1236,$J278:$J1236)) - (_xlfn.XLOOKUP("1 - Start", $K278:$K1236, $J278:$J1236)), $K278="2 - Start", (_xlfn.XLOOKUP("2 - End", $K278:$K1236, $J278:$J1236)) - (_xlfn.XLOOKUP("2 - Start", $K278:$K1236, $J278:$J1236)), $K278="3 - Start", (_xlfn.XLOOKUP("3 - End", $K278:K1236, $J278:$J1236)) - (_xlfn.XLOOKUP("3 - Start", $K278:K1236, $J278:$J1236)), $K278="4 - Start", (_xlfn.XLOOKUP("4 - End", $K278:$K1236, $J278:$J1236)) - (_xlfn.XLOOKUP("4 - Start", $K278:$K1236, $J278:J1236))), "")</f>
        <v/>
      </c>
      <c r="M278" s="153"/>
      <c r="P278" s="374"/>
      <c r="Q278" s="535" t="str" cm="1">
        <f t="array" ref="Q278">_xlfn.IFNA(IF($P278="N", $O278, (_xlfn.IFS(AND($P278="Y", $M278="1"), 15-$O278, AND($M278="2", $P278="Y"), 9-$O278, AND($M278="3", $P278="Y"), 11-$O278))), "")</f>
        <v/>
      </c>
      <c r="R278" s="536" t="str">
        <f>IF($K278="Session Start", SUM($L278:(INDEX($K278:$K1229, (MATCH("Session End", $K278:$K1229, 0))))), "")</f>
        <v/>
      </c>
      <c r="S278" s="411"/>
      <c r="W278" s="556" t="str">
        <f>IFERROR(INDEX('Kennel Link Mapping'!$B$1:$B$4, (MATCH('Session Log'!$V278, 'Kennel Link Mapping'!$A$1:$A$4, 0))), "")</f>
        <v/>
      </c>
      <c r="X278" s="56"/>
    </row>
    <row r="279" spans="1:24" ht="39.75" customHeight="1" x14ac:dyDescent="0.15">
      <c r="A279" s="62"/>
      <c r="B279" s="62"/>
      <c r="C279" s="62"/>
      <c r="D279" s="165"/>
      <c r="E279" s="177"/>
      <c r="F279" s="165"/>
      <c r="G279" s="54"/>
      <c r="H279" s="54"/>
      <c r="I279" s="54"/>
      <c r="J279" s="206"/>
      <c r="K279" s="203"/>
      <c r="L279" s="521" t="str" cm="1">
        <f t="array" ref="L279">IFERROR(_xlfn.IFS($K279="1 - Start", (_xlfn.XLOOKUP("1 - End", $K279:$K1237,$J279:$J1237)) - (_xlfn.XLOOKUP("1 - Start", $K279:$K1237, $J279:$J1237)), $K279="2 - Start", (_xlfn.XLOOKUP("2 - End", $K279:$K1237, $J279:$J1237)) - (_xlfn.XLOOKUP("2 - Start", $K279:$K1237, $J279:$J1237)), $K279="3 - Start", (_xlfn.XLOOKUP("3 - End", $K279:K1237, $J279:$J1237)) - (_xlfn.XLOOKUP("3 - Start", $K279:K1237, $J279:$J1237)), $K279="4 - Start", (_xlfn.XLOOKUP("4 - End", $K279:$K1237, $J279:$J1237)) - (_xlfn.XLOOKUP("4 - Start", $K279:$K1237, $J279:J1237))), "")</f>
        <v/>
      </c>
      <c r="M279" s="153"/>
      <c r="P279" s="374"/>
      <c r="Q279" s="535" t="str" cm="1">
        <f t="array" ref="Q279">_xlfn.IFNA(IF($P279="N", $O279, (_xlfn.IFS(AND($P279="Y", $M279="1"), 15-$O279, AND($M279="2", $P279="Y"), 9-$O279, AND($M279="3", $P279="Y"), 11-$O279))), "")</f>
        <v/>
      </c>
      <c r="R279" s="536" t="str">
        <f>IF($K279="Session Start", SUM($L279:(INDEX($K279:$K1230, (MATCH("Session End", $K279:$K1230, 0))))), "")</f>
        <v/>
      </c>
      <c r="S279" s="411"/>
      <c r="W279" s="556" t="str">
        <f>IFERROR(INDEX('Kennel Link Mapping'!$B$1:$B$4, (MATCH('Session Log'!$V279, 'Kennel Link Mapping'!$A$1:$A$4, 0))), "")</f>
        <v/>
      </c>
      <c r="X279" s="56"/>
    </row>
    <row r="280" spans="1:24" ht="39.75" customHeight="1" x14ac:dyDescent="0.15">
      <c r="A280" s="62"/>
      <c r="B280" s="62"/>
      <c r="C280" s="62"/>
      <c r="D280" s="165"/>
      <c r="E280" s="177"/>
      <c r="F280" s="165"/>
      <c r="G280" s="54"/>
      <c r="H280" s="54"/>
      <c r="I280" s="54"/>
      <c r="J280" s="206"/>
      <c r="K280" s="203"/>
      <c r="L280" s="521" t="str" cm="1">
        <f t="array" ref="L280">IFERROR(_xlfn.IFS($K280="1 - Start", (_xlfn.XLOOKUP("1 - End", $K280:$K1238,$J280:$J1238)) - (_xlfn.XLOOKUP("1 - Start", $K280:$K1238, $J280:$J1238)), $K280="2 - Start", (_xlfn.XLOOKUP("2 - End", $K280:$K1238, $J280:$J1238)) - (_xlfn.XLOOKUP("2 - Start", $K280:$K1238, $J280:$J1238)), $K280="3 - Start", (_xlfn.XLOOKUP("3 - End", $K280:K1238, $J280:$J1238)) - (_xlfn.XLOOKUP("3 - Start", $K280:K1238, $J280:$J1238)), $K280="4 - Start", (_xlfn.XLOOKUP("4 - End", $K280:$K1238, $J280:$J1238)) - (_xlfn.XLOOKUP("4 - Start", $K280:$K1238, $J280:J1238))), "")</f>
        <v/>
      </c>
      <c r="M280" s="153"/>
      <c r="P280" s="374"/>
      <c r="Q280" s="535" t="str" cm="1">
        <f t="array" ref="Q280">_xlfn.IFNA(IF($P280="N", $O280, (_xlfn.IFS(AND($P280="Y", $M280="1"), 15-$O280, AND($M280="2", $P280="Y"), 9-$O280, AND($M280="3", $P280="Y"), 11-$O280))), "")</f>
        <v/>
      </c>
      <c r="R280" s="536" t="str">
        <f>IF($K280="Session Start", SUM($L280:(INDEX($K280:$K1231, (MATCH("Session End", $K280:$K1231, 0))))), "")</f>
        <v/>
      </c>
      <c r="S280" s="411"/>
      <c r="W280" s="556" t="str">
        <f>IFERROR(INDEX('Kennel Link Mapping'!$B$1:$B$4, (MATCH('Session Log'!$V280, 'Kennel Link Mapping'!$A$1:$A$4, 0))), "")</f>
        <v/>
      </c>
      <c r="X280" s="56"/>
    </row>
    <row r="281" spans="1:24" s="187" customFormat="1" ht="39.75" customHeight="1" x14ac:dyDescent="0.15">
      <c r="A281" s="334"/>
      <c r="B281" s="334"/>
      <c r="C281" s="334"/>
      <c r="D281" s="346"/>
      <c r="E281" s="347"/>
      <c r="F281" s="346"/>
      <c r="G281" s="181"/>
      <c r="H281" s="181"/>
      <c r="I281" s="181"/>
      <c r="J281" s="179"/>
      <c r="K281" s="299"/>
      <c r="L281" s="526" t="str" cm="1">
        <f t="array" ref="L281">IFERROR(_xlfn.IFS($K281="1 - Start", (_xlfn.XLOOKUP("1 - End", $K281:$K1239,$J281:$J1239)) - (_xlfn.XLOOKUP("1 - Start", $K281:$K1239, $J281:$J1239)), $K281="2 - Start", (_xlfn.XLOOKUP("2 - End", $K281:$K1239, $J281:$J1239)) - (_xlfn.XLOOKUP("2 - Start", $K281:$K1239, $J281:$J1239)), $K281="3 - Start", (_xlfn.XLOOKUP("3 - End", $K281:K1239, $J281:$J1239)) - (_xlfn.XLOOKUP("3 - Start", $K281:K1239, $J281:$J1239)), $K281="4 - Start", (_xlfn.XLOOKUP("4 - End", $K281:$K1239, $J281:$J1239)) - (_xlfn.XLOOKUP("4 - Start", $K281:$K1239, $J281:J1239))), "")</f>
        <v/>
      </c>
      <c r="M281" s="182"/>
      <c r="N281" s="371"/>
      <c r="O281" s="399"/>
      <c r="P281" s="375"/>
      <c r="Q281" s="545" t="str" cm="1">
        <f t="array" ref="Q281">_xlfn.IFNA(IF($P281="N", $O281, (_xlfn.IFS(AND($P281="Y", $M281="1"), 15-$O281, AND($M281="2", $P281="Y"), 9-$O281, AND($M281="3", $P281="Y"), 11-$O281))), "")</f>
        <v/>
      </c>
      <c r="R281" s="536" t="str">
        <f>IF($K281="Session Start", SUM($L281:(INDEX($K281:$K1232, (MATCH("Session End", $K281:$K1232, 0))))), "")</f>
        <v/>
      </c>
      <c r="S281" s="411"/>
      <c r="T281" s="183"/>
      <c r="U281" s="184"/>
      <c r="V281" s="185"/>
      <c r="W281" s="556" t="str">
        <f>IFERROR(INDEX('Kennel Link Mapping'!$B$1:$B$4, (MATCH('Session Log'!$V281, 'Kennel Link Mapping'!$A$1:$A$4, 0))), "")</f>
        <v/>
      </c>
      <c r="X281" s="186"/>
    </row>
    <row r="282" spans="1:24" s="46" customFormat="1" ht="39.75" customHeight="1" x14ac:dyDescent="0.15">
      <c r="A282" s="192"/>
      <c r="B282" s="338"/>
      <c r="C282" s="92"/>
      <c r="D282" s="231"/>
      <c r="E282" s="178"/>
      <c r="F282" s="157"/>
      <c r="G282" s="74"/>
      <c r="H282" s="74"/>
      <c r="I282" s="74"/>
      <c r="J282" s="265"/>
      <c r="K282" s="300"/>
      <c r="L282" s="523" t="str" cm="1">
        <f t="array" ref="L282">IFERROR(_xlfn.IFS($K282="1 - Start", (_xlfn.XLOOKUP("1 - End", $K282:$K1242,$J282:$J1242)) - (_xlfn.XLOOKUP("1 - Start", $K282:$K1242, $J282:$J1242)), $K282="2 - Start", (_xlfn.XLOOKUP("2 - End", $K282:$K1242, $J282:$J1242)) - (_xlfn.XLOOKUP("2 - Start", $K282:$K1242, $J282:$J1242)), $K282="3 - Start", (_xlfn.XLOOKUP("3 - End", $K282:K1242, $J282:$J1242)) - (_xlfn.XLOOKUP("3 - Start", $K282:K1242, $J282:$J1242)), $K282="4 - Start", (_xlfn.XLOOKUP("4 - End", $K282:$K1242, $J282:$J1242)) - (_xlfn.XLOOKUP("4 - Start", $K282:$K1242, $J282:J1242))), "")</f>
        <v/>
      </c>
      <c r="M282" s="154"/>
      <c r="N282" s="373"/>
      <c r="O282" s="395"/>
      <c r="P282" s="376"/>
      <c r="Q282" s="539" t="str" cm="1">
        <f t="array" ref="Q282">_xlfn.IFNA(IF($P282="N", $O282, (_xlfn.IFS(AND($P282="Y", $M282="1"), 15-$O282, AND($M282="2", $P282="Y"), 9-$O282, AND($M282="3", $P282="Y"), 11-$O282))), "")</f>
        <v/>
      </c>
      <c r="R282" s="536" t="str">
        <f>IF($K282="Session Start", SUM($L282:(INDEX($K282:$K1235, (MATCH("Session End", $K282:$K1235, 0))))), "")</f>
        <v/>
      </c>
      <c r="S282" s="411"/>
      <c r="T282" s="333"/>
      <c r="U282" s="171"/>
      <c r="V282" s="76"/>
      <c r="W282" s="556" t="str">
        <f>IFERROR(INDEX('Kennel Link Mapping'!$B$1:$B$4, (MATCH('Session Log'!$V282, 'Kennel Link Mapping'!$A$1:$A$4, 0))), "")</f>
        <v/>
      </c>
      <c r="X282" s="77"/>
    </row>
    <row r="283" spans="1:24" ht="39.75" customHeight="1" x14ac:dyDescent="0.15">
      <c r="A283" s="62"/>
      <c r="B283" s="62"/>
      <c r="C283" s="62"/>
      <c r="D283" s="165"/>
      <c r="E283" s="177"/>
      <c r="F283" s="165"/>
      <c r="G283" s="54"/>
      <c r="H283" s="54"/>
      <c r="I283" s="54"/>
      <c r="J283" s="206"/>
      <c r="K283" s="203"/>
      <c r="L283" s="521" t="str" cm="1">
        <f t="array" ref="L283">IFERROR(_xlfn.IFS($K283="1 - Start", (_xlfn.XLOOKUP("1 - End", $K283:$K1243,$J283:$J1243)) - (_xlfn.XLOOKUP("1 - Start", $K283:$K1243, $J283:$J1243)), $K283="2 - Start", (_xlfn.XLOOKUP("2 - End", $K283:$K1243, $J283:$J1243)) - (_xlfn.XLOOKUP("2 - Start", $K283:$K1243, $J283:$J1243)), $K283="3 - Start", (_xlfn.XLOOKUP("3 - End", $K283:K1243, $J283:$J1243)) - (_xlfn.XLOOKUP("3 - Start", $K283:K1243, $J283:$J1243)), $K283="4 - Start", (_xlfn.XLOOKUP("4 - End", $K283:$K1243, $J283:$J1243)) - (_xlfn.XLOOKUP("4 - Start", $K283:$K1243, $J283:J1243))), "")</f>
        <v/>
      </c>
      <c r="M283" s="153"/>
      <c r="P283" s="374"/>
      <c r="Q283" s="535" t="str" cm="1">
        <f t="array" ref="Q283">_xlfn.IFNA(IF($P283="N", $O283, (_xlfn.IFS(AND($P283="Y", $M283="1"), 15-$O283, AND($M283="2", $P283="Y"), 9-$O283, AND($M283="3", $P283="Y"), 11-$O283))), "")</f>
        <v/>
      </c>
      <c r="R283" s="536" t="str">
        <f>IF($K283="Session Start", SUM($L283:(INDEX($K283:$K1236, (MATCH("Session End", $K283:$K1236, 0))))), "")</f>
        <v/>
      </c>
      <c r="S283" s="411"/>
      <c r="W283" s="556" t="str">
        <f>IFERROR(INDEX('Kennel Link Mapping'!$B$1:$B$4, (MATCH('Session Log'!$V283, 'Kennel Link Mapping'!$A$1:$A$4, 0))), "")</f>
        <v/>
      </c>
      <c r="X283" s="56"/>
    </row>
    <row r="284" spans="1:24" ht="39.75" customHeight="1" x14ac:dyDescent="0.15">
      <c r="A284" s="62"/>
      <c r="B284" s="62"/>
      <c r="C284" s="62"/>
      <c r="D284" s="165"/>
      <c r="E284" s="177"/>
      <c r="F284" s="165"/>
      <c r="G284" s="54"/>
      <c r="H284" s="54"/>
      <c r="I284" s="54"/>
      <c r="J284" s="206"/>
      <c r="K284" s="203"/>
      <c r="L284" s="521" t="str" cm="1">
        <f t="array" ref="L284">IFERROR(_xlfn.IFS($K284="1 - Start", (_xlfn.XLOOKUP("1 - End", $K284:$K1244,$J284:$J1244)) - (_xlfn.XLOOKUP("1 - Start", $K284:$K1244, $J284:$J1244)), $K284="2 - Start", (_xlfn.XLOOKUP("2 - End", $K284:$K1244, $J284:$J1244)) - (_xlfn.XLOOKUP("2 - Start", $K284:$K1244, $J284:$J1244)), $K284="3 - Start", (_xlfn.XLOOKUP("3 - End", $K284:K1244, $J284:$J1244)) - (_xlfn.XLOOKUP("3 - Start", $K284:K1244, $J284:$J1244)), $K284="4 - Start", (_xlfn.XLOOKUP("4 - End", $K284:$K1244, $J284:$J1244)) - (_xlfn.XLOOKUP("4 - Start", $K284:$K1244, $J284:J1244))), "")</f>
        <v/>
      </c>
      <c r="M284" s="153"/>
      <c r="P284" s="374"/>
      <c r="Q284" s="535" t="str" cm="1">
        <f t="array" ref="Q284">_xlfn.IFNA(IF($P284="N", $O284, (_xlfn.IFS(AND($P284="Y", $M284="1"), 15-$O284, AND($M284="2", $P284="Y"), 9-$O284, AND($M284="3", $P284="Y"), 11-$O284))), "")</f>
        <v/>
      </c>
      <c r="R284" s="536" t="str">
        <f>IF($K284="Session Start", SUM($L284:(INDEX($K284:$K1237, (MATCH("Session End", $K284:$K1237, 0))))), "")</f>
        <v/>
      </c>
      <c r="S284" s="411"/>
      <c r="W284" s="556" t="str">
        <f>IFERROR(INDEX('Kennel Link Mapping'!$B$1:$B$4, (MATCH('Session Log'!$V284, 'Kennel Link Mapping'!$A$1:$A$4, 0))), "")</f>
        <v/>
      </c>
      <c r="X284" s="56"/>
    </row>
    <row r="285" spans="1:24" ht="39.75" customHeight="1" x14ac:dyDescent="0.15">
      <c r="A285" s="62"/>
      <c r="B285" s="62"/>
      <c r="C285" s="62"/>
      <c r="D285" s="165"/>
      <c r="E285" s="177"/>
      <c r="F285" s="165"/>
      <c r="G285" s="54"/>
      <c r="H285" s="54"/>
      <c r="I285" s="54"/>
      <c r="J285" s="206"/>
      <c r="K285" s="203"/>
      <c r="L285" s="521" t="str" cm="1">
        <f t="array" ref="L285">IFERROR(_xlfn.IFS($K285="1 - Start", (_xlfn.XLOOKUP("1 - End", $K285:$K1245,$J285:$J1245)) - (_xlfn.XLOOKUP("1 - Start", $K285:$K1245, $J285:$J1245)), $K285="2 - Start", (_xlfn.XLOOKUP("2 - End", $K285:$K1245, $J285:$J1245)) - (_xlfn.XLOOKUP("2 - Start", $K285:$K1245, $J285:$J1245)), $K285="3 - Start", (_xlfn.XLOOKUP("3 - End", $K285:K1245, $J285:$J1245)) - (_xlfn.XLOOKUP("3 - Start", $K285:K1245, $J285:$J1245)), $K285="4 - Start", (_xlfn.XLOOKUP("4 - End", $K285:$K1245, $J285:$J1245)) - (_xlfn.XLOOKUP("4 - Start", $K285:$K1245, $J285:J1245))), "")</f>
        <v/>
      </c>
      <c r="M285" s="153"/>
      <c r="P285" s="374"/>
      <c r="Q285" s="535" t="str" cm="1">
        <f t="array" ref="Q285">_xlfn.IFNA(IF($P285="N", $O285, (_xlfn.IFS(AND($P285="Y", $M285="1"), 15-$O285, AND($M285="2", $P285="Y"), 9-$O285, AND($M285="3", $P285="Y"), 11-$O285))), "")</f>
        <v/>
      </c>
      <c r="R285" s="536" t="str">
        <f>IF($K285="Session Start", SUM($L285:(INDEX($K285:$K1238, (MATCH("Session End", $K285:$K1238, 0))))), "")</f>
        <v/>
      </c>
      <c r="S285" s="411"/>
      <c r="T285" s="367"/>
      <c r="W285" s="556" t="str">
        <f>IFERROR(INDEX('Kennel Link Mapping'!$B$1:$B$4, (MATCH('Session Log'!$V285, 'Kennel Link Mapping'!$A$1:$A$4, 0))), "")</f>
        <v/>
      </c>
      <c r="X285" s="56"/>
    </row>
    <row r="286" spans="1:24" ht="39.75" customHeight="1" x14ac:dyDescent="0.15">
      <c r="A286" s="62"/>
      <c r="B286" s="62"/>
      <c r="C286" s="62"/>
      <c r="D286" s="165"/>
      <c r="E286" s="177"/>
      <c r="F286" s="165"/>
      <c r="G286" s="54"/>
      <c r="H286" s="54"/>
      <c r="I286" s="54"/>
      <c r="J286" s="206"/>
      <c r="K286" s="203"/>
      <c r="L286" s="521" t="str" cm="1">
        <f t="array" ref="L286">IFERROR(_xlfn.IFS($K286="1 - Start", (_xlfn.XLOOKUP("1 - End", $K286:$K1246,$J286:$J1246)) - (_xlfn.XLOOKUP("1 - Start", $K286:$K1246, $J286:$J1246)), $K286="2 - Start", (_xlfn.XLOOKUP("2 - End", $K286:$K1246, $J286:$J1246)) - (_xlfn.XLOOKUP("2 - Start", $K286:$K1246, $J286:$J1246)), $K286="3 - Start", (_xlfn.XLOOKUP("3 - End", $K286:K1246, $J286:$J1246)) - (_xlfn.XLOOKUP("3 - Start", $K286:K1246, $J286:$J1246)), $K286="4 - Start", (_xlfn.XLOOKUP("4 - End", $K286:$K1246, $J286:$J1246)) - (_xlfn.XLOOKUP("4 - Start", $K286:$K1246, $J286:J1246))), "")</f>
        <v/>
      </c>
      <c r="M286" s="153"/>
      <c r="P286" s="374"/>
      <c r="Q286" s="535" t="str" cm="1">
        <f t="array" ref="Q286">_xlfn.IFNA(IF($P286="N", $O286, (_xlfn.IFS(AND($P286="Y", $M286="1"), 15-$O286, AND($M286="2", $P286="Y"), 9-$O286, AND($M286="3", $P286="Y"), 11-$O286))), "")</f>
        <v/>
      </c>
      <c r="R286" s="536" t="str">
        <f>IF($K286="Session Start", SUM($L286:(INDEX($K286:$K1239, (MATCH("Session End", $K286:$K1239, 0))))), "")</f>
        <v/>
      </c>
      <c r="S286" s="411"/>
      <c r="W286" s="556" t="str">
        <f>IFERROR(INDEX('Kennel Link Mapping'!$B$1:$B$4, (MATCH('Session Log'!$V286, 'Kennel Link Mapping'!$A$1:$A$4, 0))), "")</f>
        <v/>
      </c>
      <c r="X286" s="56"/>
    </row>
    <row r="287" spans="1:24" ht="39.75" customHeight="1" x14ac:dyDescent="0.15">
      <c r="A287" s="62"/>
      <c r="B287" s="62"/>
      <c r="C287" s="62"/>
      <c r="D287" s="165"/>
      <c r="E287" s="177"/>
      <c r="F287" s="165"/>
      <c r="G287" s="54"/>
      <c r="H287" s="54"/>
      <c r="I287" s="54"/>
      <c r="J287" s="169"/>
      <c r="K287" s="203"/>
      <c r="L287" s="521" t="str" cm="1">
        <f t="array" ref="L287">IFERROR(_xlfn.IFS($K287="1 - Start", (_xlfn.XLOOKUP("1 - End", $K287:$K1247,$J287:$J1247)) - (_xlfn.XLOOKUP("1 - Start", $K287:$K1247, $J287:$J1247)), $K287="2 - Start", (_xlfn.XLOOKUP("2 - End", $K287:$K1247, $J287:$J1247)) - (_xlfn.XLOOKUP("2 - Start", $K287:$K1247, $J287:$J1247)), $K287="3 - Start", (_xlfn.XLOOKUP("3 - End", $K287:K1247, $J287:$J1247)) - (_xlfn.XLOOKUP("3 - Start", $K287:K1247, $J287:$J1247)), $K287="4 - Start", (_xlfn.XLOOKUP("4 - End", $K287:$K1247, $J287:$J1247)) - (_xlfn.XLOOKUP("4 - Start", $K287:$K1247, $J287:J1247))), "")</f>
        <v/>
      </c>
      <c r="M287" s="153"/>
      <c r="P287" s="374"/>
      <c r="Q287" s="535" t="str" cm="1">
        <f t="array" ref="Q287">_xlfn.IFNA(IF($P287="N", $O287, (_xlfn.IFS(AND($P287="Y", $M287="1"), 15-$O287, AND($M287="2", $P287="Y"), 9-$O287, AND($M287="3", $P287="Y"), 11-$O287))), "")</f>
        <v/>
      </c>
      <c r="R287" s="536" t="str">
        <f>IF($K287="Session Start", SUM($L287:(INDEX($K287:$K1240, (MATCH("Session End", $K287:$K1240, 0))))), "")</f>
        <v/>
      </c>
      <c r="S287" s="411"/>
      <c r="W287" s="556" t="str">
        <f>IFERROR(INDEX('Kennel Link Mapping'!$B$1:$B$4, (MATCH('Session Log'!$V287, 'Kennel Link Mapping'!$A$1:$A$4, 0))), "")</f>
        <v/>
      </c>
      <c r="X287" s="56"/>
    </row>
    <row r="288" spans="1:24" ht="39.75" customHeight="1" x14ac:dyDescent="0.15">
      <c r="A288" s="62"/>
      <c r="B288" s="62"/>
      <c r="C288" s="62"/>
      <c r="D288" s="165"/>
      <c r="E288" s="177"/>
      <c r="F288" s="165"/>
      <c r="G288" s="54"/>
      <c r="H288" s="54"/>
      <c r="I288" s="54"/>
      <c r="J288" s="206"/>
      <c r="K288" s="203"/>
      <c r="L288" s="521" t="str" cm="1">
        <f t="array" ref="L288">IFERROR(_xlfn.IFS($K288="1 - Start", (_xlfn.XLOOKUP("1 - End", $K288:$K1248,$J288:$J1248)) - (_xlfn.XLOOKUP("1 - Start", $K288:$K1248, $J288:$J1248)), $K288="2 - Start", (_xlfn.XLOOKUP("2 - End", $K288:$K1248, $J288:$J1248)) - (_xlfn.XLOOKUP("2 - Start", $K288:$K1248, $J288:$J1248)), $K288="3 - Start", (_xlfn.XLOOKUP("3 - End", $K288:K1248, $J288:$J1248)) - (_xlfn.XLOOKUP("3 - Start", $K288:K1248, $J288:$J1248)), $K288="4 - Start", (_xlfn.XLOOKUP("4 - End", $K288:$K1248, $J288:$J1248)) - (_xlfn.XLOOKUP("4 - Start", $K288:$K1248, $J288:J1248))), "")</f>
        <v/>
      </c>
      <c r="M288" s="153"/>
      <c r="P288" s="374"/>
      <c r="Q288" s="535">
        <v>0</v>
      </c>
      <c r="R288" s="536" t="str">
        <f>IF($K288="Session Start", SUM($L288:(INDEX($K288:$K1241, (MATCH("Session End", $K288:$K1241, 0))))), "")</f>
        <v/>
      </c>
      <c r="S288" s="411"/>
      <c r="W288" s="556" t="str">
        <f>IFERROR(INDEX('Kennel Link Mapping'!$B$1:$B$4, (MATCH('Session Log'!$V288, 'Kennel Link Mapping'!$A$1:$A$4, 0))), "")</f>
        <v/>
      </c>
      <c r="X288" s="56"/>
    </row>
    <row r="289" spans="1:24" ht="39.75" customHeight="1" x14ac:dyDescent="0.15">
      <c r="A289" s="62"/>
      <c r="B289" s="62"/>
      <c r="C289" s="62"/>
      <c r="D289" s="165"/>
      <c r="E289" s="177"/>
      <c r="F289" s="165"/>
      <c r="G289" s="54"/>
      <c r="H289" s="54"/>
      <c r="I289" s="54"/>
      <c r="J289" s="206"/>
      <c r="K289" s="203"/>
      <c r="L289" s="521" t="str" cm="1">
        <f t="array" ref="L289">IFERROR(_xlfn.IFS($K289="1 - Start", (_xlfn.XLOOKUP("1 - End", $K289:$K1249,$J289:$J1249)) - (_xlfn.XLOOKUP("1 - Start", $K289:$K1249, $J289:$J1249)), $K289="2 - Start", (_xlfn.XLOOKUP("2 - End", $K289:$K1249, $J289:$J1249)) - (_xlfn.XLOOKUP("2 - Start", $K289:$K1249, $J289:$J1249)), $K289="3 - Start", (_xlfn.XLOOKUP("3 - End", $K289:K1249, $J289:$J1249)) - (_xlfn.XLOOKUP("3 - Start", $K289:K1249, $J289:$J1249)), $K289="4 - Start", (_xlfn.XLOOKUP("4 - End", $K289:$K1249, $J289:$J1249)) - (_xlfn.XLOOKUP("4 - Start", $K289:$K1249, $J289:J1249))), "")</f>
        <v/>
      </c>
      <c r="M289" s="153"/>
      <c r="P289" s="374"/>
      <c r="Q289" s="535">
        <v>0</v>
      </c>
      <c r="R289" s="536" t="str">
        <f>IF($K289="Session Start", SUM($L289:(INDEX($K289:$K1242, (MATCH("Session End", $K289:$K1242, 0))))), "")</f>
        <v/>
      </c>
      <c r="S289" s="411"/>
      <c r="W289" s="556" t="str">
        <f>IFERROR(INDEX('Kennel Link Mapping'!$B$1:$B$4, (MATCH('Session Log'!$V289, 'Kennel Link Mapping'!$A$1:$A$4, 0))), "")</f>
        <v/>
      </c>
      <c r="X289" s="56"/>
    </row>
    <row r="290" spans="1:24" ht="39.75" customHeight="1" x14ac:dyDescent="0.15">
      <c r="A290" s="62"/>
      <c r="B290" s="62"/>
      <c r="C290" s="62"/>
      <c r="D290" s="165"/>
      <c r="E290" s="177"/>
      <c r="F290" s="165"/>
      <c r="G290" s="54"/>
      <c r="H290" s="54"/>
      <c r="I290" s="54"/>
      <c r="J290" s="206"/>
      <c r="K290" s="203"/>
      <c r="L290" s="521" t="str" cm="1">
        <f t="array" ref="L290">IFERROR(_xlfn.IFS($K290="1 - Start", (_xlfn.XLOOKUP("1 - End", $K290:$K1250,$J290:$J1250)) - (_xlfn.XLOOKUP("1 - Start", $K290:$K1250, $J290:$J1250)), $K290="2 - Start", (_xlfn.XLOOKUP("2 - End", $K290:$K1250, $J290:$J1250)) - (_xlfn.XLOOKUP("2 - Start", $K290:$K1250, $J290:$J1250)), $K290="3 - Start", (_xlfn.XLOOKUP("3 - End", $K290:K1250, $J290:$J1250)) - (_xlfn.XLOOKUP("3 - Start", $K290:K1250, $J290:$J1250)), $K290="4 - Start", (_xlfn.XLOOKUP("4 - End", $K290:$K1250, $J290:$J1250)) - (_xlfn.XLOOKUP("4 - Start", $K290:$K1250, $J290:J1250))), "")</f>
        <v/>
      </c>
      <c r="M290" s="153"/>
      <c r="P290" s="374"/>
      <c r="Q290" s="535"/>
      <c r="R290" s="536" t="str">
        <f>IF($K290="Session Start", SUM($L290:(INDEX($K290:$K1243, (MATCH("Session End", $K290:$K1243, 0))))), "")</f>
        <v/>
      </c>
      <c r="S290" s="411"/>
      <c r="W290" s="556" t="str">
        <f>IFERROR(INDEX('Kennel Link Mapping'!$B$1:$B$4, (MATCH('Session Log'!$V290, 'Kennel Link Mapping'!$A$1:$A$4, 0))), "")</f>
        <v/>
      </c>
      <c r="X290" s="56"/>
    </row>
    <row r="291" spans="1:24" s="187" customFormat="1" ht="39.75" customHeight="1" x14ac:dyDescent="0.15">
      <c r="A291" s="334"/>
      <c r="B291" s="334"/>
      <c r="C291" s="334"/>
      <c r="D291" s="346"/>
      <c r="E291" s="347"/>
      <c r="F291" s="346"/>
      <c r="G291" s="181"/>
      <c r="H291" s="181"/>
      <c r="I291" s="181"/>
      <c r="J291" s="179"/>
      <c r="K291" s="299"/>
      <c r="L291" s="526" t="str" cm="1">
        <f t="array" ref="L291">IFERROR(_xlfn.IFS($K291="1 - Start", (_xlfn.XLOOKUP("1 - End", $K291:$K1251,$J291:$J1251)) - (_xlfn.XLOOKUP("1 - Start", $K291:$K1251, $J291:$J1251)), $K291="2 - Start", (_xlfn.XLOOKUP("2 - End", $K291:$K1251, $J291:$J1251)) - (_xlfn.XLOOKUP("2 - Start", $K291:$K1251, $J291:$J1251)), $K291="3 - Start", (_xlfn.XLOOKUP("3 - End", $K291:K1251, $J291:$J1251)) - (_xlfn.XLOOKUP("3 - Start", $K291:K1251, $J291:$J1251)), $K291="4 - Start", (_xlfn.XLOOKUP("4 - End", $K291:$K1251, $J291:$J1251)) - (_xlfn.XLOOKUP("4 - Start", $K291:$K1251, $J291:J1251))), "")</f>
        <v/>
      </c>
      <c r="M291" s="182"/>
      <c r="N291" s="371"/>
      <c r="O291" s="399"/>
      <c r="P291" s="375"/>
      <c r="Q291" s="545" t="str" cm="1">
        <f t="array" ref="Q291">_xlfn.IFNA(IF($P291="N", $O291, (_xlfn.IFS(AND($P291="Y", $M291="1"), 15-$O291, AND($M291="2", $P291="Y"), 9-$O291, AND($M291="3", $P291="Y"), 11-$O291))), "")</f>
        <v/>
      </c>
      <c r="R291" s="536" t="str">
        <f>IF($K291="Session Start", SUM($L291:(INDEX($K291:$K1244, (MATCH("Session End", $K291:$K1244, 0))))), "")</f>
        <v/>
      </c>
      <c r="S291" s="411"/>
      <c r="T291" s="183"/>
      <c r="U291" s="184"/>
      <c r="V291" s="185"/>
      <c r="W291" s="556" t="str">
        <f>IFERROR(INDEX('Kennel Link Mapping'!$B$1:$B$4, (MATCH('Session Log'!$V291, 'Kennel Link Mapping'!$A$1:$A$4, 0))), "")</f>
        <v/>
      </c>
      <c r="X291" s="186"/>
    </row>
    <row r="292" spans="1:24" s="46" customFormat="1" ht="39.75" customHeight="1" x14ac:dyDescent="0.15">
      <c r="A292" s="192"/>
      <c r="B292" s="118"/>
      <c r="C292" s="92"/>
      <c r="D292" s="231"/>
      <c r="E292" s="178"/>
      <c r="F292" s="157"/>
      <c r="G292" s="74"/>
      <c r="H292" s="74"/>
      <c r="I292" s="74"/>
      <c r="J292" s="265"/>
      <c r="K292" s="300"/>
      <c r="L292" s="523" t="str" cm="1">
        <f t="array" ref="L292">IFERROR(_xlfn.IFS($K292="1 - Start", (_xlfn.XLOOKUP("1 - End", $K292:$K1254,$J292:$J1254)) - (_xlfn.XLOOKUP("1 - Start", $K292:$K1254, $J292:$J1254)), $K292="2 - Start", (_xlfn.XLOOKUP("2 - End", $K292:$K1254, $J292:$J1254)) - (_xlfn.XLOOKUP("2 - Start", $K292:$K1254, $J292:$J1254)), $K292="3 - Start", (_xlfn.XLOOKUP("3 - End", $K292:K1254, $J292:$J1254)) - (_xlfn.XLOOKUP("3 - Start", $K292:K1254, $J292:$J1254)), $K292="4 - Start", (_xlfn.XLOOKUP("4 - End", $K292:$K1254, $J292:$J1254)) - (_xlfn.XLOOKUP("4 - Start", $K292:$K1254, $J292:J1254))), "")</f>
        <v/>
      </c>
      <c r="M292" s="154"/>
      <c r="N292" s="373"/>
      <c r="O292" s="395"/>
      <c r="P292" s="376"/>
      <c r="Q292" s="539" t="str" cm="1">
        <f t="array" ref="Q292">_xlfn.IFNA(IF($P292="N", $O292, (_xlfn.IFS(AND($P292="Y", $M292="1"), 15-$O292, AND($M292="2", $P292="Y"), 9-$O292, AND($M292="3", $P292="Y"), 11-$O292))), "")</f>
        <v/>
      </c>
      <c r="R292" s="536" t="str">
        <f>IF($K292="Session Start", SUM($L292:(INDEX($K292:$K1247, (MATCH("Session End", $K292:$K1247, 0))))), "")</f>
        <v/>
      </c>
      <c r="S292" s="411"/>
      <c r="T292" s="333"/>
      <c r="U292" s="171" t="s">
        <v>131</v>
      </c>
      <c r="V292" s="76"/>
      <c r="W292" s="556" t="str">
        <f>IFERROR(INDEX('Kennel Link Mapping'!$B$1:$B$4, (MATCH('Session Log'!$V292, 'Kennel Link Mapping'!$A$1:$A$4, 0))), "")</f>
        <v/>
      </c>
      <c r="X292" s="77"/>
    </row>
    <row r="293" spans="1:24" ht="39.75" customHeight="1" x14ac:dyDescent="0.15">
      <c r="A293" s="62"/>
      <c r="B293" s="62"/>
      <c r="C293" s="62"/>
      <c r="D293" s="165"/>
      <c r="E293" s="177"/>
      <c r="F293" s="165"/>
      <c r="G293" s="54"/>
      <c r="H293" s="54"/>
      <c r="I293" s="54"/>
      <c r="J293" s="206"/>
      <c r="K293" s="203"/>
      <c r="L293" s="521" t="str" cm="1">
        <f t="array" ref="L293">IFERROR(_xlfn.IFS($K293="1 - Start", (_xlfn.XLOOKUP("1 - End", $K293:$K1255,$J293:$J1255)) - (_xlfn.XLOOKUP("1 - Start", $K293:$K1255, $J293:$J1255)), $K293="2 - Start", (_xlfn.XLOOKUP("2 - End", $K293:$K1255, $J293:$J1255)) - (_xlfn.XLOOKUP("2 - Start", $K293:$K1255, $J293:$J1255)), $K293="3 - Start", (_xlfn.XLOOKUP("3 - End", $K293:K1255, $J293:$J1255)) - (_xlfn.XLOOKUP("3 - Start", $K293:K1255, $J293:$J1255)), $K293="4 - Start", (_xlfn.XLOOKUP("4 - End", $K293:$K1255, $J293:$J1255)) - (_xlfn.XLOOKUP("4 - Start", $K293:$K1255, $J293:J1255))), "")</f>
        <v/>
      </c>
      <c r="M293" s="153"/>
      <c r="P293" s="374"/>
      <c r="Q293" s="535" t="str" cm="1">
        <f t="array" ref="Q293">_xlfn.IFNA(IF($P293="N", $O293, (_xlfn.IFS(AND($P293="Y", $M293="1"), 15-$O293, AND($M293="2", $P293="Y"), 9-$O293, AND($M293="3", $P293="Y"), 11-$O293))), "")</f>
        <v/>
      </c>
      <c r="R293" s="536" t="str">
        <f>IF($K293="Session Start", SUM($L293:(INDEX($K293:$K1248, (MATCH("Session End", $K293:$K1248, 0))))), "")</f>
        <v/>
      </c>
      <c r="S293" s="411"/>
      <c r="W293" s="558" t="str">
        <f>IFERROR(INDEX('Kennel Link Mapping'!$B$1:$B$4, (MATCH('Session Log'!$V293, 'Kennel Link Mapping'!$A$1:$A$4, 0))), "")</f>
        <v/>
      </c>
      <c r="X293" s="56"/>
    </row>
    <row r="294" spans="1:24" ht="39.75" customHeight="1" x14ac:dyDescent="0.15">
      <c r="A294" s="62"/>
      <c r="B294" s="62"/>
      <c r="C294" s="62"/>
      <c r="D294" s="165"/>
      <c r="E294" s="177"/>
      <c r="F294" s="165"/>
      <c r="G294" s="54"/>
      <c r="H294" s="54"/>
      <c r="I294" s="54"/>
      <c r="J294" s="169"/>
      <c r="K294" s="203"/>
      <c r="L294" s="521" t="str" cm="1">
        <f t="array" ref="L294">IFERROR(_xlfn.IFS($K294="1 - Start", (_xlfn.XLOOKUP("1 - End", $K294:$K1256,$J294:$J1256)) - (_xlfn.XLOOKUP("1 - Start", $K294:$K1256, $J294:$J1256)), $K294="2 - Start", (_xlfn.XLOOKUP("2 - End", $K294:$K1256, $J294:$J1256)) - (_xlfn.XLOOKUP("2 - Start", $K294:$K1256, $J294:$J1256)), $K294="3 - Start", (_xlfn.XLOOKUP("3 - End", $K294:K1256, $J294:$J1256)) - (_xlfn.XLOOKUP("3 - Start", $K294:K1256, $J294:$J1256)), $K294="4 - Start", (_xlfn.XLOOKUP("4 - End", $K294:$K1256, $J294:$J1256)) - (_xlfn.XLOOKUP("4 - Start", $K294:$K1256, $J294:J1256))), "")</f>
        <v/>
      </c>
      <c r="M294" s="153"/>
      <c r="P294" s="374"/>
      <c r="Q294" s="535"/>
      <c r="R294" s="536" t="str">
        <f>IF($K294="Session Start", SUM($L294:(INDEX($K294:$K1249, (MATCH("Session End", $K294:$K1249, 0))))), "")</f>
        <v/>
      </c>
      <c r="S294" s="411"/>
      <c r="W294" s="556" t="str">
        <f>IFERROR(INDEX('Kennel Link Mapping'!$B$1:$B$4, (MATCH('Session Log'!$V294, 'Kennel Link Mapping'!$A$1:$A$4, 0))), "")</f>
        <v/>
      </c>
      <c r="X294" s="56"/>
    </row>
    <row r="295" spans="1:24" ht="39.75" customHeight="1" x14ac:dyDescent="0.15">
      <c r="A295" s="62"/>
      <c r="B295" s="62"/>
      <c r="C295" s="62"/>
      <c r="D295" s="165"/>
      <c r="E295" s="177"/>
      <c r="F295" s="165"/>
      <c r="G295" s="54"/>
      <c r="H295" s="54"/>
      <c r="I295" s="54"/>
      <c r="J295" s="206"/>
      <c r="K295" s="203"/>
      <c r="L295" s="521" t="str" cm="1">
        <f t="array" ref="L295">IFERROR(_xlfn.IFS($K295="1 - Start", (_xlfn.XLOOKUP("1 - End", $K295:$K1257,$J295:$J1257)) - (_xlfn.XLOOKUP("1 - Start", $K295:$K1257, $J295:$J1257)), $K295="2 - Start", (_xlfn.XLOOKUP("2 - End", $K295:$K1257, $J295:$J1257)) - (_xlfn.XLOOKUP("2 - Start", $K295:$K1257, $J295:$J1257)), $K295="3 - Start", (_xlfn.XLOOKUP("3 - End", $K295:K1257, $J295:$J1257)) - (_xlfn.XLOOKUP("3 - Start", $K295:K1257, $J295:$J1257)), $K295="4 - Start", (_xlfn.XLOOKUP("4 - End", $K295:$K1257, $J295:$J1257)) - (_xlfn.XLOOKUP("4 - Start", $K295:$K1257, $J295:J1257))), "")</f>
        <v/>
      </c>
      <c r="M295" s="153"/>
      <c r="P295" s="374"/>
      <c r="Q295" s="535" t="str" cm="1">
        <f t="array" ref="Q295">_xlfn.IFNA(IF($P295="N", $O295, (_xlfn.IFS(AND($P295="Y", $M295="1"), 15-$O295, AND($M295="2", $P295="Y"), 9-$O295, AND($M295="3", $P295="Y"), 11-$O295))), "")</f>
        <v/>
      </c>
      <c r="R295" s="536" t="str">
        <f>IF($K295="Session Start", SUM($L295:(INDEX($K295:$K1250, (MATCH("Session End", $K295:$K1250, 0))))), "")</f>
        <v/>
      </c>
      <c r="S295" s="411"/>
      <c r="W295" s="556" t="str">
        <f>IFERROR(INDEX('Kennel Link Mapping'!$B$1:$B$4, (MATCH('Session Log'!$V295, 'Kennel Link Mapping'!$A$1:$A$4, 0))), "")</f>
        <v/>
      </c>
      <c r="X295" s="56"/>
    </row>
    <row r="296" spans="1:24" ht="54" customHeight="1" x14ac:dyDescent="0.15">
      <c r="A296" s="62"/>
      <c r="B296" s="62"/>
      <c r="C296" s="62"/>
      <c r="D296" s="165"/>
      <c r="E296" s="177"/>
      <c r="F296" s="165"/>
      <c r="G296" s="54"/>
      <c r="H296" s="54"/>
      <c r="I296" s="54"/>
      <c r="J296" s="206"/>
      <c r="K296" s="204"/>
      <c r="L296" s="521" t="str" cm="1">
        <f t="array" ref="L296">IFERROR(_xlfn.IFS($K296="1 - Start", (_xlfn.XLOOKUP("1 - End", $K296:$K1258,$J296:$J1258)) - (_xlfn.XLOOKUP("1 - Start", $K296:$K1258, $J296:$J1258)), $K296="2 - Start", (_xlfn.XLOOKUP("2 - End", $K296:$K1258, $J296:$J1258)) - (_xlfn.XLOOKUP("2 - Start", $K296:$K1258, $J296:$J1258)), $K296="3 - Start", (_xlfn.XLOOKUP("3 - End", $K296:K1258, $J296:$J1258)) - (_xlfn.XLOOKUP("3 - Start", $K296:K1258, $J296:$J1258)), $K296="4 - Start", (_xlfn.XLOOKUP("4 - End", $K296:$K1258, $J296:$J1258)) - (_xlfn.XLOOKUP("4 - Start", $K296:$K1258, $J296:J1258))), "")</f>
        <v/>
      </c>
      <c r="M296" s="153"/>
      <c r="P296" s="374"/>
      <c r="Q296" s="535" t="str" cm="1">
        <f t="array" ref="Q296">_xlfn.IFNA(IF($P296="N", $O296, (_xlfn.IFS(AND($P296="Y", $M296="1"), 15-$O296, AND($M296="2", $P296="Y"), 9-$O296, AND($M296="3", $P296="Y"), 11-$O296))), "")</f>
        <v/>
      </c>
      <c r="R296" s="536" t="str">
        <f>IF($K296="Session Start", SUM($L296:(INDEX($K296:$K1251, (MATCH("Session End", $K296:$K1251, 0))))), "")</f>
        <v/>
      </c>
      <c r="S296" s="411"/>
      <c r="W296" s="556" t="str">
        <f>IFERROR(INDEX('Kennel Link Mapping'!$B$1:$B$4, (MATCH('Session Log'!$V296, 'Kennel Link Mapping'!$A$1:$A$4, 0))), "")</f>
        <v/>
      </c>
      <c r="X296" s="56"/>
    </row>
    <row r="297" spans="1:24" ht="54" customHeight="1" x14ac:dyDescent="0.15">
      <c r="A297" s="62"/>
      <c r="B297" s="62"/>
      <c r="C297" s="62"/>
      <c r="D297" s="165"/>
      <c r="E297" s="177"/>
      <c r="F297" s="165"/>
      <c r="G297" s="54"/>
      <c r="H297" s="54"/>
      <c r="I297" s="54"/>
      <c r="J297" s="206"/>
      <c r="K297" s="204"/>
      <c r="L297" s="521"/>
      <c r="M297" s="153"/>
      <c r="P297" s="374"/>
      <c r="Q297" s="535"/>
      <c r="R297" s="536"/>
      <c r="S297" s="411"/>
      <c r="T297" s="367"/>
      <c r="W297" s="556" t="str">
        <f>IFERROR(INDEX('Kennel Link Mapping'!$B$1:$B$4, (MATCH('Session Log'!$V297, 'Kennel Link Mapping'!$A$1:$A$4, 0))), "")</f>
        <v/>
      </c>
      <c r="X297" s="56"/>
    </row>
    <row r="298" spans="1:24" ht="51.75" customHeight="1" x14ac:dyDescent="0.15">
      <c r="A298" s="62"/>
      <c r="B298" s="62"/>
      <c r="C298" s="62"/>
      <c r="D298" s="165"/>
      <c r="E298" s="177"/>
      <c r="F298" s="165"/>
      <c r="G298" s="54"/>
      <c r="H298" s="54"/>
      <c r="I298" s="54"/>
      <c r="J298" s="206"/>
      <c r="K298" s="204"/>
      <c r="L298" s="521" t="str" cm="1">
        <f t="array" ref="L298">IFERROR(_xlfn.IFS($K298="1 - Start", (_xlfn.XLOOKUP("1 - End", $K298:$K1259,$J298:$J1259)) - (_xlfn.XLOOKUP("1 - Start", $K298:$K1259, $J298:$J1259)), $K298="2 - Start", (_xlfn.XLOOKUP("2 - End", $K298:$K1259, $J298:$J1259)) - (_xlfn.XLOOKUP("2 - Start", $K298:$K1259, $J298:$J1259)), $K298="3 - Start", (_xlfn.XLOOKUP("3 - End", $K298:K1259, $J298:$J1259)) - (_xlfn.XLOOKUP("3 - Start", $K298:K1259, $J298:$J1259)), $K298="4 - Start", (_xlfn.XLOOKUP("4 - End", $K298:$K1259, $J298:$J1259)) - (_xlfn.XLOOKUP("4 - Start", $K298:$K1259, $J298:J1259))), "")</f>
        <v/>
      </c>
      <c r="M298" s="153"/>
      <c r="P298" s="374"/>
      <c r="Q298" s="535" t="str" cm="1">
        <f t="array" ref="Q298">_xlfn.IFNA(IF($P298="N", $O298, (_xlfn.IFS(AND($P298="Y", $M298="1"), 15-$O298, AND($M298="2", $P298="Y"), 9-$O298, AND($M298="3", $P298="Y"), 11-$O298))), "")</f>
        <v/>
      </c>
      <c r="R298" s="536" t="str">
        <f>IF($K298="Session Start", SUM($L298:(INDEX($K298:$K1252, (MATCH("Session End", $K298:$K1252, 0))))), "")</f>
        <v/>
      </c>
      <c r="S298" s="411"/>
      <c r="W298" s="556" t="str">
        <f>IFERROR(INDEX('Kennel Link Mapping'!$B$1:$B$4, (MATCH('Session Log'!$V298, 'Kennel Link Mapping'!$A$1:$A$4, 0))), "")</f>
        <v/>
      </c>
      <c r="X298" s="56"/>
    </row>
    <row r="299" spans="1:24" ht="39.75" customHeight="1" x14ac:dyDescent="0.15">
      <c r="A299" s="62"/>
      <c r="B299" s="62"/>
      <c r="C299" s="62"/>
      <c r="D299" s="165"/>
      <c r="E299" s="177"/>
      <c r="F299" s="165"/>
      <c r="G299" s="54"/>
      <c r="H299" s="54"/>
      <c r="I299" s="54"/>
      <c r="J299" s="206"/>
      <c r="K299" s="204"/>
      <c r="L299" s="521" t="str" cm="1">
        <f t="array" ref="L299">IFERROR(_xlfn.IFS($K299="1 - Start", (_xlfn.XLOOKUP("1 - End", $K299:$K1260,$J299:$J1260)) - (_xlfn.XLOOKUP("1 - Start", $K299:$K1260, $J299:$J1260)), $K299="2 - Start", (_xlfn.XLOOKUP("2 - End", $K299:$K1260, $J299:$J1260)) - (_xlfn.XLOOKUP("2 - Start", $K299:$K1260, $J299:$J1260)), $K299="3 - Start", (_xlfn.XLOOKUP("3 - End", $K299:K1260, $J299:$J1260)) - (_xlfn.XLOOKUP("3 - Start", $K299:K1260, $J299:$J1260)), $K299="4 - Start", (_xlfn.XLOOKUP("4 - End", $K299:$K1260, $J299:$J1260)) - (_xlfn.XLOOKUP("4 - Start", $K299:$K1260, $J299:J1260))), "")</f>
        <v/>
      </c>
      <c r="M299" s="153"/>
      <c r="P299" s="374"/>
      <c r="Q299" s="535" t="str" cm="1">
        <f t="array" ref="Q299">_xlfn.IFNA(IF($P299="N", $O299, (_xlfn.IFS(AND($P299="Y", $M299="1"), 15-$O299, AND($M299="2", $P299="Y"), 9-$O299, AND($M299="3", $P299="Y"), 11-$O299))), "")</f>
        <v/>
      </c>
      <c r="R299" s="536" t="str">
        <f>IF($K299="Session Start", SUM($L299:(INDEX($K299:$K1253, (MATCH("Session End", $K299:$K1253, 0))))), "")</f>
        <v/>
      </c>
      <c r="S299" s="411"/>
      <c r="T299" s="367"/>
      <c r="W299" s="556" t="str">
        <f>IFERROR(INDEX('Kennel Link Mapping'!$B$1:$B$4, (MATCH('Session Log'!$V299, 'Kennel Link Mapping'!$A$1:$A$4, 0))), "")</f>
        <v/>
      </c>
      <c r="X299" s="56"/>
    </row>
    <row r="300" spans="1:24" s="187" customFormat="1" ht="39.75" customHeight="1" x14ac:dyDescent="0.15">
      <c r="A300" s="334"/>
      <c r="B300" s="334"/>
      <c r="C300" s="334"/>
      <c r="D300" s="346"/>
      <c r="E300" s="347"/>
      <c r="F300" s="346"/>
      <c r="G300" s="181"/>
      <c r="H300" s="181"/>
      <c r="I300" s="181"/>
      <c r="J300" s="179"/>
      <c r="K300" s="348"/>
      <c r="L300" s="526" t="str" cm="1">
        <f t="array" ref="L300">IFERROR(_xlfn.IFS($K300="1 - Start", (_xlfn.XLOOKUP("1 - End", $K300:$K1261,$J300:$J1261)) - (_xlfn.XLOOKUP("1 - Start", $K300:$K1261, $J300:$J1261)), $K300="2 - Start", (_xlfn.XLOOKUP("2 - End", $K300:$K1261, $J300:$J1261)) - (_xlfn.XLOOKUP("2 - Start", $K300:$K1261, $J300:$J1261)), $K300="3 - Start", (_xlfn.XLOOKUP("3 - End", $K300:K1261, $J300:$J1261)) - (_xlfn.XLOOKUP("3 - Start", $K300:K1261, $J300:$J1261)), $K300="4 - Start", (_xlfn.XLOOKUP("4 - End", $K300:$K1261, $J300:$J1261)) - (_xlfn.XLOOKUP("4 - Start", $K300:$K1261, $J300:J1261))), "")</f>
        <v/>
      </c>
      <c r="M300" s="182"/>
      <c r="N300" s="371"/>
      <c r="O300" s="399"/>
      <c r="P300" s="375"/>
      <c r="Q300" s="545" t="str" cm="1">
        <f t="array" ref="Q300">_xlfn.IFNA(IF($P300="N", $O300, (_xlfn.IFS(AND($P300="Y", $M300="1"), 15-$O300, AND($M300="2", $P300="Y"), 9-$O300, AND($M300="3", $P300="Y"), 11-$O300))), "")</f>
        <v/>
      </c>
      <c r="R300" s="536" t="str">
        <f>IF($K300="Session Start", SUM($L300:(INDEX($K300:$K1254, (MATCH("Session End", $K300:$K1254, 0))))), "")</f>
        <v/>
      </c>
      <c r="S300" s="411"/>
      <c r="T300" s="183"/>
      <c r="U300" s="184"/>
      <c r="V300" s="185"/>
      <c r="W300" s="556" t="str">
        <f>IFERROR(INDEX('Kennel Link Mapping'!$B$1:$B$4, (MATCH('Session Log'!$V300, 'Kennel Link Mapping'!$A$1:$A$4, 0))), "")</f>
        <v/>
      </c>
      <c r="X300" s="186"/>
    </row>
    <row r="301" spans="1:24" s="46" customFormat="1" ht="39.75" customHeight="1" x14ac:dyDescent="0.15">
      <c r="A301" s="192"/>
      <c r="B301" s="338"/>
      <c r="C301" s="92"/>
      <c r="D301" s="231"/>
      <c r="E301" s="178"/>
      <c r="F301" s="157"/>
      <c r="G301" s="74"/>
      <c r="H301" s="74"/>
      <c r="I301" s="74"/>
      <c r="J301" s="265"/>
      <c r="K301" s="300"/>
      <c r="L301" s="523" t="str" cm="1">
        <f t="array" ref="L301">IFERROR(_xlfn.IFS($K301="1 - Start", (_xlfn.XLOOKUP("1 - End", $K301:$K1262,$J301:$J1262)) - (_xlfn.XLOOKUP("1 - Start", $K301:$K1262, $J301:$J1262)), $K301="2 - Start", (_xlfn.XLOOKUP("2 - End", $K301:$K1262, $J301:$J1262)) - (_xlfn.XLOOKUP("2 - Start", $K301:$K1262, $J301:$J1262)), $K301="3 - Start", (_xlfn.XLOOKUP("3 - End", $K301:K1262, $J301:$J1262)) - (_xlfn.XLOOKUP("3 - Start", $K301:K1262, $J301:$J1262)), $K301="4 - Start", (_xlfn.XLOOKUP("4 - End", $K301:$K1262, $J301:$J1262)) - (_xlfn.XLOOKUP("4 - Start", $K301:$K1262, $J301:J1262))), "")</f>
        <v/>
      </c>
      <c r="M301" s="154"/>
      <c r="N301" s="373"/>
      <c r="O301" s="395"/>
      <c r="P301" s="376"/>
      <c r="Q301" s="539" t="str" cm="1">
        <f t="array" ref="Q301">_xlfn.IFNA(IF($P301="N", $O301, (_xlfn.IFS(AND($P301="Y", $M301="1"), 15-$O301, AND($M301="2", $P301="Y"), 9-$O301, AND($M301="3", $P301="Y"), 11-$O301))), "")</f>
        <v/>
      </c>
      <c r="R301" s="536" t="str">
        <f>IF($K301="Session Start", SUM($L301:(INDEX($K301:$K1255, (MATCH("Session End", $K301:$K1255, 0))))), "")</f>
        <v/>
      </c>
      <c r="S301" s="411"/>
      <c r="T301" s="333"/>
      <c r="U301" s="171" t="s">
        <v>130</v>
      </c>
      <c r="V301" s="76"/>
      <c r="W301" s="556" t="str">
        <f>IFERROR(INDEX('Kennel Link Mapping'!$B$1:$B$4, (MATCH('Session Log'!$V301, 'Kennel Link Mapping'!$A$1:$A$4, 0))), "")</f>
        <v/>
      </c>
      <c r="X301" s="77"/>
    </row>
    <row r="302" spans="1:24" ht="39.75" customHeight="1" x14ac:dyDescent="0.15">
      <c r="A302" s="62"/>
      <c r="B302" s="62"/>
      <c r="C302" s="62"/>
      <c r="D302" s="165"/>
      <c r="E302" s="177"/>
      <c r="F302" s="165"/>
      <c r="G302" s="54"/>
      <c r="H302" s="54"/>
      <c r="I302" s="54"/>
      <c r="J302" s="206"/>
      <c r="K302" s="204"/>
      <c r="L302" s="521" t="str" cm="1">
        <f t="array" ref="L302">IFERROR(_xlfn.IFS($K302="1 - Start", (_xlfn.XLOOKUP("1 - End", $K302:$K1263,$J302:$J1263)) - (_xlfn.XLOOKUP("1 - Start", $K302:$K1263, $J302:$J1263)), $K302="2 - Start", (_xlfn.XLOOKUP("2 - End", $K302:$K1263, $J302:$J1263)) - (_xlfn.XLOOKUP("2 - Start", $K302:$K1263, $J302:$J1263)), $K302="3 - Start", (_xlfn.XLOOKUP("3 - End", $K302:K1263, $J302:$J1263)) - (_xlfn.XLOOKUP("3 - Start", $K302:K1263, $J302:$J1263)), $K302="4 - Start", (_xlfn.XLOOKUP("4 - End", $K302:$K1263, $J302:$J1263)) - (_xlfn.XLOOKUP("4 - Start", $K302:$K1263, $J302:J1263))), "")</f>
        <v/>
      </c>
      <c r="M302" s="153"/>
      <c r="P302" s="374"/>
      <c r="Q302" s="535" t="str" cm="1">
        <f t="array" ref="Q302">_xlfn.IFNA(IF($P302="N", $O302, (_xlfn.IFS(AND($P302="Y", $M302="1"), 15-$O302, AND($M302="2", $P302="Y"), 9-$O302, AND($M302="3", $P302="Y"), 11-$O302))), "")</f>
        <v/>
      </c>
      <c r="R302" s="536" t="str">
        <f>IF($K302="Session Start", SUM($L302:(INDEX($K302:$K1256, (MATCH("Session End", $K302:$K1256, 0))))), "")</f>
        <v/>
      </c>
      <c r="S302" s="411"/>
      <c r="W302" s="556" t="str">
        <f>IFERROR(INDEX('Kennel Link Mapping'!$B$1:$B$4, (MATCH('Session Log'!$V302, 'Kennel Link Mapping'!$A$1:$A$4, 0))), "")</f>
        <v/>
      </c>
      <c r="X302" s="56"/>
    </row>
    <row r="303" spans="1:24" ht="39.75" customHeight="1" x14ac:dyDescent="0.15">
      <c r="A303" s="62"/>
      <c r="B303" s="62"/>
      <c r="C303" s="62"/>
      <c r="D303" s="165"/>
      <c r="E303" s="177"/>
      <c r="F303" s="165"/>
      <c r="G303" s="54"/>
      <c r="H303" s="54"/>
      <c r="I303" s="54"/>
      <c r="J303" s="206"/>
      <c r="K303" s="204"/>
      <c r="L303" s="521" t="str" cm="1">
        <f t="array" ref="L303">IFERROR(_xlfn.IFS($K303="1 - Start", (_xlfn.XLOOKUP("1 - End", $K303:$K1264,$J303:$J1264)) - (_xlfn.XLOOKUP("1 - Start", $K303:$K1264, $J303:$J1264)), $K303="2 - Start", (_xlfn.XLOOKUP("2 - End", $K303:$K1264, $J303:$J1264)) - (_xlfn.XLOOKUP("2 - Start", $K303:$K1264, $J303:$J1264)), $K303="3 - Start", (_xlfn.XLOOKUP("3 - End", $K303:K1264, $J303:$J1264)) - (_xlfn.XLOOKUP("3 - Start", $K303:K1264, $J303:$J1264)), $K303="4 - Start", (_xlfn.XLOOKUP("4 - End", $K303:$K1264, $J303:$J1264)) - (_xlfn.XLOOKUP("4 - Start", $K303:$K1264, $J303:J1264))), "")</f>
        <v/>
      </c>
      <c r="M303" s="153"/>
      <c r="P303" s="374"/>
      <c r="Q303" s="535" t="str" cm="1">
        <f t="array" ref="Q303">_xlfn.IFNA(IF($P303="N", $O303, (_xlfn.IFS(AND($P303="Y", $M303="1"), 15-$O303, AND($M303="2", $P303="Y"), 9-$O303, AND($M303="3", $P303="Y"), 11-$O303))), "")</f>
        <v/>
      </c>
      <c r="R303" s="536" t="str">
        <f>IF($K303="Session Start", SUM($L303:(INDEX($K303:$K1257, (MATCH("Session End", $K303:$K1257, 0))))), "")</f>
        <v/>
      </c>
      <c r="S303" s="411"/>
      <c r="W303" s="556" t="str">
        <f>IFERROR(INDEX('Kennel Link Mapping'!$B$1:$B$4, (MATCH('Session Log'!$V303, 'Kennel Link Mapping'!$A$1:$A$4, 0))), "")</f>
        <v/>
      </c>
      <c r="X303" s="56"/>
    </row>
    <row r="304" spans="1:24" ht="39.75" customHeight="1" x14ac:dyDescent="0.15">
      <c r="A304" s="62"/>
      <c r="B304" s="62"/>
      <c r="C304" s="62"/>
      <c r="D304" s="165"/>
      <c r="E304" s="177"/>
      <c r="F304" s="165"/>
      <c r="G304" s="54"/>
      <c r="H304" s="54"/>
      <c r="I304" s="54"/>
      <c r="J304" s="206"/>
      <c r="K304" s="203"/>
      <c r="L304" s="521" t="str" cm="1">
        <f t="array" ref="L304">IFERROR(_xlfn.IFS($K304="1 - Start", (_xlfn.XLOOKUP("1 - End", $K304:$K1265,$J304:$J1265)) - (_xlfn.XLOOKUP("1 - Start", $K304:$K1265, $J304:$J1265)), $K304="2 - Start", (_xlfn.XLOOKUP("2 - End", $K304:$K1265, $J304:$J1265)) - (_xlfn.XLOOKUP("2 - Start", $K304:$K1265, $J304:$J1265)), $K304="3 - Start", (_xlfn.XLOOKUP("3 - End", $K304:K1265, $J304:$J1265)) - (_xlfn.XLOOKUP("3 - Start", $K304:K1265, $J304:$J1265)), $K304="4 - Start", (_xlfn.XLOOKUP("4 - End", $K304:$K1265, $J304:$J1265)) - (_xlfn.XLOOKUP("4 - Start", $K304:$K1265, $J304:J1265))), "")</f>
        <v/>
      </c>
      <c r="M304" s="153"/>
      <c r="P304" s="374"/>
      <c r="Q304" s="535" t="str" cm="1">
        <f t="array" ref="Q304">_xlfn.IFNA(IF($P304="N", $O304, (_xlfn.IFS(AND($P304="Y", $M304="1"), 15-$O304, AND($M304="2", $P304="Y"), 9-$O304, AND($M304="3", $P304="Y"), 11-$O304))), "")</f>
        <v/>
      </c>
      <c r="R304" s="536" t="str">
        <f>IF($K304="Session Start", SUM($L304:(INDEX($K304:$K1258, (MATCH("Session End", $K304:$K1258, 0))))), "")</f>
        <v/>
      </c>
      <c r="S304" s="411"/>
      <c r="V304" s="463"/>
      <c r="W304" s="556" t="str">
        <f>IFERROR(INDEX('Kennel Link Mapping'!$B$1:$B$4, (MATCH('Session Log'!$V304, 'Kennel Link Mapping'!$A$1:$A$4, 0))), "")</f>
        <v/>
      </c>
      <c r="X304" s="56"/>
    </row>
    <row r="305" spans="1:24" ht="39.75" customHeight="1" x14ac:dyDescent="0.15">
      <c r="A305" s="62"/>
      <c r="B305" s="62"/>
      <c r="C305" s="62"/>
      <c r="D305" s="165"/>
      <c r="E305" s="177"/>
      <c r="F305" s="165"/>
      <c r="G305" s="54"/>
      <c r="H305" s="54"/>
      <c r="I305" s="54"/>
      <c r="J305" s="206"/>
      <c r="K305" s="203"/>
      <c r="L305" s="521" t="str" cm="1">
        <f t="array" ref="L305">IFERROR(_xlfn.IFS($K305="1 - Start", (_xlfn.XLOOKUP("1 - End", $K305:$K1266,$J305:$J1266)) - (_xlfn.XLOOKUP("1 - Start", $K305:$K1266, $J305:$J1266)), $K305="2 - Start", (_xlfn.XLOOKUP("2 - End", $K305:$K1266, $J305:$J1266)) - (_xlfn.XLOOKUP("2 - Start", $K305:$K1266, $J305:$J1266)), $K305="3 - Start", (_xlfn.XLOOKUP("3 - End", $K305:K1266, $J305:$J1266)) - (_xlfn.XLOOKUP("3 - Start", $K305:K1266, $J305:$J1266)), $K305="4 - Start", (_xlfn.XLOOKUP("4 - End", $K305:$K1266, $J305:$J1266)) - (_xlfn.XLOOKUP("4 - Start", $K305:$K1266, $J305:J1266))), "")</f>
        <v/>
      </c>
      <c r="M305" s="153"/>
      <c r="P305" s="374"/>
      <c r="Q305" s="535" t="str" cm="1">
        <f t="array" ref="Q305">_xlfn.IFNA(IF($P305="N", $O305, (_xlfn.IFS(AND($P305="Y", $M305="1"), 15-$O305, AND($M305="2", $P305="Y"), 9-$O305, AND($M305="3", $P305="Y"), 11-$O305))), "")</f>
        <v/>
      </c>
      <c r="R305" s="536" t="str">
        <f>IF($K305="Session Start", SUM($L305:(INDEX($K305:$K1259, (MATCH("Session End", $K305:$K1259, 0))))), "")</f>
        <v/>
      </c>
      <c r="S305" s="411"/>
      <c r="W305" s="556" t="str">
        <f>IFERROR(INDEX('Kennel Link Mapping'!$B$1:$B$4, (MATCH('Session Log'!$V305, 'Kennel Link Mapping'!$A$1:$A$4, 0))), "")</f>
        <v/>
      </c>
      <c r="X305" s="56"/>
    </row>
    <row r="306" spans="1:24" ht="39.75" customHeight="1" x14ac:dyDescent="0.15">
      <c r="A306" s="62"/>
      <c r="B306" s="62"/>
      <c r="C306" s="62"/>
      <c r="D306" s="165"/>
      <c r="E306" s="177"/>
      <c r="F306" s="165"/>
      <c r="G306" s="54"/>
      <c r="H306" s="54"/>
      <c r="I306" s="54"/>
      <c r="J306" s="169"/>
      <c r="K306" s="203"/>
      <c r="L306" s="521" t="str" cm="1">
        <f t="array" ref="L306">IFERROR(_xlfn.IFS($K306="1 - Start", (_xlfn.XLOOKUP("1 - End", $K306:$K1267,$J306:$J1267)) - (_xlfn.XLOOKUP("1 - Start", $K306:$K1267, $J306:$J1267)), $K306="2 - Start", (_xlfn.XLOOKUP("2 - End", $K306:$K1267, $J306:$J1267)) - (_xlfn.XLOOKUP("2 - Start", $K306:$K1267, $J306:$J1267)), $K306="3 - Start", (_xlfn.XLOOKUP("3 - End", $K306:K1267, $J306:$J1267)) - (_xlfn.XLOOKUP("3 - Start", $K306:K1267, $J306:$J1267)), $K306="4 - Start", (_xlfn.XLOOKUP("4 - End", $K306:$K1267, $J306:$J1267)) - (_xlfn.XLOOKUP("4 - Start", $K306:$K1267, $J306:J1267))), "")</f>
        <v/>
      </c>
      <c r="P306" s="374"/>
      <c r="Q306" s="535" t="str" cm="1">
        <f t="array" ref="Q306">_xlfn.IFNA(IF($P306="N", $O306, (_xlfn.IFS(AND($P306="Y", $M306="1"), 15-$O306, AND($M306="2", $P306="Y"), 9-$O306, AND($M306="3", $P306="Y"), 11-$O306))), "")</f>
        <v/>
      </c>
      <c r="R306" s="536" t="str">
        <f>IF($K306="Session Start", SUM($L306:(INDEX($K306:$K1260, (MATCH("Session End", $K306:$K1260, 0))))), "")</f>
        <v/>
      </c>
      <c r="S306" s="411"/>
      <c r="W306" s="556" t="str">
        <f>IFERROR(INDEX('Kennel Link Mapping'!$B$1:$B$4, (MATCH('Session Log'!$V306, 'Kennel Link Mapping'!$A$1:$A$4, 0))), "")</f>
        <v/>
      </c>
    </row>
    <row r="307" spans="1:24" ht="39.75" customHeight="1" x14ac:dyDescent="0.15">
      <c r="A307" s="62"/>
      <c r="B307" s="62"/>
      <c r="C307" s="62"/>
      <c r="D307" s="165"/>
      <c r="E307" s="177"/>
      <c r="F307" s="165"/>
      <c r="G307" s="54"/>
      <c r="H307" s="54"/>
      <c r="I307" s="54"/>
      <c r="J307" s="206"/>
      <c r="K307" s="203"/>
      <c r="L307" s="521" t="str" cm="1">
        <f t="array" ref="L307">IFERROR(_xlfn.IFS($K307="1 - Start", (_xlfn.XLOOKUP("1 - End", $K307:$K1268,$J307:$J1268)) - (_xlfn.XLOOKUP("1 - Start", $K307:$K1268, $J307:$J1268)), $K307="2 - Start", (_xlfn.XLOOKUP("2 - End", $K307:$K1268, $J307:$J1268)) - (_xlfn.XLOOKUP("2 - Start", $K307:$K1268, $J307:$J1268)), $K307="3 - Start", (_xlfn.XLOOKUP("3 - End", $K307:K1268, $J307:$J1268)) - (_xlfn.XLOOKUP("3 - Start", $K307:K1268, $J307:$J1268)), $K307="4 - Start", (_xlfn.XLOOKUP("4 - End", $K307:$K1268, $J307:$J1268)) - (_xlfn.XLOOKUP("4 - Start", $K307:$K1268, $J307:J1268))), "")</f>
        <v/>
      </c>
      <c r="P307" s="374"/>
      <c r="Q307" s="535" t="str" cm="1">
        <f t="array" ref="Q307">_xlfn.IFNA(IF($P307="N", $O307, (_xlfn.IFS(AND($P307="Y", $M307="1"), 15-$O307, AND($M307="2", $P307="Y"), 9-$O307, AND($M307="3", $P307="Y"), 11-$O307))), "")</f>
        <v/>
      </c>
      <c r="R307" s="536" t="str">
        <f>IF($K307="Session Start", SUM($L307:(INDEX($K307:$K1261, (MATCH("Session End", $K307:$K1261, 0))))), "")</f>
        <v/>
      </c>
      <c r="S307" s="411"/>
      <c r="W307" s="556" t="str">
        <f>IFERROR(INDEX('Kennel Link Mapping'!$B$1:$B$4, (MATCH('Session Log'!$V307, 'Kennel Link Mapping'!$A$1:$A$4, 0))), "")</f>
        <v/>
      </c>
    </row>
    <row r="308" spans="1:24" s="187" customFormat="1" ht="39.75" customHeight="1" x14ac:dyDescent="0.15">
      <c r="A308" s="334"/>
      <c r="B308" s="334"/>
      <c r="C308" s="334"/>
      <c r="D308" s="346"/>
      <c r="E308" s="347"/>
      <c r="F308" s="346"/>
      <c r="G308" s="181"/>
      <c r="H308" s="181"/>
      <c r="I308" s="181"/>
      <c r="J308" s="179"/>
      <c r="K308" s="348"/>
      <c r="L308" s="526" t="str" cm="1">
        <f t="array" ref="L308">IFERROR(_xlfn.IFS($K308="1 - Start", (_xlfn.XLOOKUP("1 - End", $K308:$K1269,$J308:$J1269)) - (_xlfn.XLOOKUP("1 - Start", $K308:$K1269, $J308:$J1269)), $K308="2 - Start", (_xlfn.XLOOKUP("2 - End", $K308:$K1269, $J308:$J1269)) - (_xlfn.XLOOKUP("2 - Start", $K308:$K1269, $J308:$J1269)), $K308="3 - Start", (_xlfn.XLOOKUP("3 - End", $K308:K1269, $J308:$J1269)) - (_xlfn.XLOOKUP("3 - Start", $K308:K1269, $J308:$J1269)), $K308="4 - Start", (_xlfn.XLOOKUP("4 - End", $K308:$K1269, $J308:$J1269)) - (_xlfn.XLOOKUP("4 - Start", $K308:$K1269, $J308:J1269))), "")</f>
        <v/>
      </c>
      <c r="M308" s="350"/>
      <c r="N308" s="371"/>
      <c r="O308" s="399"/>
      <c r="P308" s="375"/>
      <c r="Q308" s="545" t="str" cm="1">
        <f t="array" ref="Q308">_xlfn.IFNA(IF($P308="N", $O308, (_xlfn.IFS(AND($P308="Y", $M308="1"), 15-$O308, AND($M308="2", $P308="Y"), 9-$O308, AND($M308="3", $P308="Y"), 11-$O308))), "")</f>
        <v/>
      </c>
      <c r="R308" s="536" t="str">
        <f>IF($K308="Session Start", SUM($L308:(INDEX($K308:$K1262, (MATCH("Session End", $K308:$K1262, 0))))), "")</f>
        <v/>
      </c>
      <c r="S308" s="411"/>
      <c r="T308" s="183"/>
      <c r="U308" s="184"/>
      <c r="V308" s="185"/>
      <c r="W308" s="556" t="str">
        <f>IFERROR(INDEX('Kennel Link Mapping'!$B$1:$B$4, (MATCH('Session Log'!$V308, 'Kennel Link Mapping'!$A$1:$A$4, 0))), "")</f>
        <v/>
      </c>
      <c r="X308" s="351"/>
    </row>
    <row r="309" spans="1:24" s="46" customFormat="1" ht="39.75" customHeight="1" x14ac:dyDescent="0.15">
      <c r="A309" s="192"/>
      <c r="B309" s="118"/>
      <c r="C309" s="92"/>
      <c r="D309" s="231"/>
      <c r="E309" s="178"/>
      <c r="F309" s="157"/>
      <c r="G309" s="74"/>
      <c r="H309" s="74"/>
      <c r="I309" s="74"/>
      <c r="J309" s="265"/>
      <c r="K309" s="300"/>
      <c r="L309" s="523" t="str" cm="1">
        <f t="array" ref="L309">IFERROR(_xlfn.IFS($K309="1 - Start", (_xlfn.XLOOKUP("1 - End", $K309:$K1270,$J309:$J1270)) - (_xlfn.XLOOKUP("1 - Start", $K309:$K1270, $J309:$J1270)), $K309="2 - Start", (_xlfn.XLOOKUP("2 - End", $K309:$K1270, $J309:$J1270)) - (_xlfn.XLOOKUP("2 - Start", $K309:$K1270, $J309:$J1270)), $K309="3 - Start", (_xlfn.XLOOKUP("3 - End", $K309:K1270, $J309:$J1270)) - (_xlfn.XLOOKUP("3 - Start", $K309:K1270, $J309:$J1270)), $K309="4 - Start", (_xlfn.XLOOKUP("4 - End", $K309:$K1270, $J309:$J1270)) - (_xlfn.XLOOKUP("4 - Start", $K309:$K1270, $J309:J1270))), "")</f>
        <v/>
      </c>
      <c r="M309" s="352"/>
      <c r="N309" s="373"/>
      <c r="O309" s="395"/>
      <c r="P309" s="376"/>
      <c r="Q309" s="539" t="str" cm="1">
        <f t="array" ref="Q309">_xlfn.IFNA(IF($P309="N", $O309, (_xlfn.IFS(AND($P309="Y", $M309="1"), 15-$O309, AND($M309="2", $P309="Y"), 9-$O309, AND($M309="3", $P309="Y"), 11-$O309))), "")</f>
        <v/>
      </c>
      <c r="R309" s="536" t="str">
        <f>IF($K309="Session Start", SUM($L309:(INDEX($K309:$K1263, (MATCH("Session End", $K309:$K1263, 0))))), "")</f>
        <v/>
      </c>
      <c r="S309" s="411"/>
      <c r="T309" s="333"/>
      <c r="U309" s="171"/>
      <c r="V309" s="76"/>
      <c r="W309" s="556" t="str">
        <f>IFERROR(INDEX('Kennel Link Mapping'!$B$1:$B$4, (MATCH('Session Log'!$V309, 'Kennel Link Mapping'!$A$1:$A$4, 0))), "")</f>
        <v/>
      </c>
      <c r="X309" s="353"/>
    </row>
    <row r="310" spans="1:24" ht="39.75" customHeight="1" x14ac:dyDescent="0.15">
      <c r="A310" s="192"/>
      <c r="B310" s="118"/>
      <c r="C310" s="92"/>
      <c r="D310" s="231"/>
      <c r="E310" s="178"/>
      <c r="F310" s="157"/>
      <c r="G310" s="74"/>
      <c r="H310" s="74"/>
      <c r="I310" s="74"/>
      <c r="J310" s="265"/>
      <c r="K310" s="300"/>
      <c r="L310" s="521" t="str" cm="1">
        <f t="array" ref="L310">IFERROR(_xlfn.IFS($K310="1 - Start", (_xlfn.XLOOKUP("1 - End", $K310:$K1271,$J310:$J1271)) - (_xlfn.XLOOKUP("1 - Start", $K310:$K1271, $J310:$J1271)), $K310="2 - Start", (_xlfn.XLOOKUP("2 - End", $K310:$K1271, $J310:$J1271)) - (_xlfn.XLOOKUP("2 - Start", $K310:$K1271, $J310:$J1271)), $K310="3 - Start", (_xlfn.XLOOKUP("3 - End", $K310:K1271, $J310:$J1271)) - (_xlfn.XLOOKUP("3 - Start", $K310:K1271, $J310:$J1271)), $K310="4 - Start", (_xlfn.XLOOKUP("4 - End", $K310:$K1271, $J310:$J1271)) - (_xlfn.XLOOKUP("4 - Start", $K310:$K1271, $J310:J1271))), "")</f>
        <v/>
      </c>
      <c r="P310" s="374"/>
      <c r="Q310" s="535" t="str" cm="1">
        <f t="array" ref="Q310">_xlfn.IFNA(IF($P310="N", $O310, (_xlfn.IFS(AND($P310="Y", $M310="1"), 15-$O310, AND($M310="2", $P310="Y"), 9-$O310, AND($M310="3", $P310="Y"), 11-$O310))), "")</f>
        <v/>
      </c>
      <c r="R310" s="536" t="str">
        <f>IF($K310="Session Start", SUM($L310:(INDEX($K310:$K1264, (MATCH("Session End", $K310:$K1264, 0))))), "")</f>
        <v/>
      </c>
      <c r="S310" s="411"/>
      <c r="W310" s="556" t="str">
        <f>IFERROR(INDEX('Kennel Link Mapping'!$B$1:$B$4, (MATCH('Session Log'!$V310, 'Kennel Link Mapping'!$A$1:$A$4, 0))), "")</f>
        <v/>
      </c>
    </row>
    <row r="311" spans="1:24" ht="39.75" customHeight="1" x14ac:dyDescent="0.15">
      <c r="A311" s="62"/>
      <c r="B311" s="62"/>
      <c r="C311" s="62"/>
      <c r="D311" s="165"/>
      <c r="E311" s="177"/>
      <c r="F311" s="165"/>
      <c r="G311" s="54"/>
      <c r="H311" s="54"/>
      <c r="I311" s="54"/>
      <c r="J311" s="169"/>
      <c r="K311" s="204"/>
      <c r="L311" s="521" t="str" cm="1">
        <f t="array" ref="L311">IFERROR(_xlfn.IFS($K311="1 - Start", (_xlfn.XLOOKUP("1 - End", $K311:$K1272,$J311:$J1272)) - (_xlfn.XLOOKUP("1 - Start", $K311:$K1272, $J311:$J1272)), $K311="2 - Start", (_xlfn.XLOOKUP("2 - End", $K311:$K1272, $J311:$J1272)) - (_xlfn.XLOOKUP("2 - Start", $K311:$K1272, $J311:$J1272)), $K311="3 - Start", (_xlfn.XLOOKUP("3 - End", $K311:K1272, $J311:$J1272)) - (_xlfn.XLOOKUP("3 - Start", $K311:K1272, $J311:$J1272)), $K311="4 - Start", (_xlfn.XLOOKUP("4 - End", $K311:$K1272, $J311:$J1272)) - (_xlfn.XLOOKUP("4 - Start", $K311:$K1272, $J311:J1272))), "")</f>
        <v/>
      </c>
      <c r="P311" s="374"/>
      <c r="Q311" s="535" t="str" cm="1">
        <f t="array" ref="Q311">_xlfn.IFNA(IF($P311="N", $O311, (_xlfn.IFS(AND($P311="Y", $M311="1"), 15-$O311, AND($M311="2", $P311="Y"), 9-$O311, AND($M311="3", $P311="Y"), 11-$O311))), "")</f>
        <v/>
      </c>
      <c r="R311" s="536" t="str">
        <f>IF($K311="Session Start", SUM($L311:(INDEX($K311:$K1265, (MATCH("Session End", $K311:$K1265, 0))))), "")</f>
        <v/>
      </c>
      <c r="S311" s="411"/>
      <c r="W311" s="556" t="str">
        <f>IFERROR(INDEX('Kennel Link Mapping'!$B$1:$B$4, (MATCH('Session Log'!$V311, 'Kennel Link Mapping'!$A$1:$A$4, 0))), "")</f>
        <v/>
      </c>
    </row>
    <row r="312" spans="1:24" ht="39.75" customHeight="1" x14ac:dyDescent="0.15">
      <c r="A312" s="62"/>
      <c r="B312" s="62"/>
      <c r="C312" s="62"/>
      <c r="D312" s="165"/>
      <c r="E312" s="177"/>
      <c r="F312" s="165"/>
      <c r="G312" s="54"/>
      <c r="H312" s="54"/>
      <c r="I312" s="54"/>
      <c r="J312" s="169"/>
      <c r="K312" s="204"/>
      <c r="L312" s="521" t="str" cm="1">
        <f t="array" ref="L312">IFERROR(_xlfn.IFS($K312="1 - Start", (_xlfn.XLOOKUP("1 - End", $K312:$K1273,$J312:$J1273)) - (_xlfn.XLOOKUP("1 - Start", $K312:$K1273, $J312:$J1273)), $K312="2 - Start", (_xlfn.XLOOKUP("2 - End", $K312:$K1273, $J312:$J1273)) - (_xlfn.XLOOKUP("2 - Start", $K312:$K1273, $J312:$J1273)), $K312="3 - Start", (_xlfn.XLOOKUP("3 - End", $K312:K1273, $J312:$J1273)) - (_xlfn.XLOOKUP("3 - Start", $K312:K1273, $J312:$J1273)), $K312="4 - Start", (_xlfn.XLOOKUP("4 - End", $K312:$K1273, $J312:$J1273)) - (_xlfn.XLOOKUP("4 - Start", $K312:$K1273, $J312:J1273))), "")</f>
        <v/>
      </c>
      <c r="P312" s="374"/>
      <c r="Q312" s="535" t="str" cm="1">
        <f t="array" ref="Q312">_xlfn.IFNA(IF($P312="N", $O312, (_xlfn.IFS(AND($P312="Y", $M312="1"), 15-$O312, AND($M312="2", $P312="Y"), 9-$O312, AND($M312="3", $P312="Y"), 11-$O312))), "")</f>
        <v/>
      </c>
      <c r="R312" s="536" t="str">
        <f>IF($K312="Session Start", SUM($L312:(INDEX($K312:$K1266, (MATCH("Session End", $K312:$K1266, 0))))), "")</f>
        <v/>
      </c>
      <c r="S312" s="411"/>
      <c r="W312" s="556" t="str">
        <f>IFERROR(INDEX('Kennel Link Mapping'!$B$1:$B$4, (MATCH('Session Log'!$V312, 'Kennel Link Mapping'!$A$1:$A$4, 0))), "")</f>
        <v/>
      </c>
    </row>
    <row r="313" spans="1:24" ht="39.75" customHeight="1" x14ac:dyDescent="0.15">
      <c r="A313" s="192"/>
      <c r="B313" s="118"/>
      <c r="C313" s="92"/>
      <c r="D313" s="231"/>
      <c r="E313" s="178"/>
      <c r="F313" s="157"/>
      <c r="G313" s="74"/>
      <c r="H313" s="74"/>
      <c r="I313" s="74"/>
      <c r="J313" s="265"/>
      <c r="K313" s="300"/>
      <c r="L313" s="521" t="str" cm="1">
        <f t="array" ref="L313">IFERROR(_xlfn.IFS($K313="1 - Start", (_xlfn.XLOOKUP("1 - End", $K313:$K1274,$J313:$J1274)) - (_xlfn.XLOOKUP("1 - Start", $K313:$K1274, $J313:$J1274)), $K313="2 - Start", (_xlfn.XLOOKUP("2 - End", $K313:$K1274, $J313:$J1274)) - (_xlfn.XLOOKUP("2 - Start", $K313:$K1274, $J313:$J1274)), $K313="3 - Start", (_xlfn.XLOOKUP("3 - End", $K313:K1274, $J313:$J1274)) - (_xlfn.XLOOKUP("3 - Start", $K313:K1274, $J313:$J1274)), $K313="4 - Start", (_xlfn.XLOOKUP("4 - End", $K313:$K1274, $J313:$J1274)) - (_xlfn.XLOOKUP("4 - Start", $K313:$K1274, $J313:J1274))), "")</f>
        <v/>
      </c>
      <c r="P313" s="374"/>
      <c r="Q313" s="535" t="str" cm="1">
        <f t="array" ref="Q313">_xlfn.IFNA(IF($P313="N", $O313, (_xlfn.IFS(AND($P313="Y", $M313="1"), 15-$O313, AND($M313="2", $P313="Y"), 9-$O313, AND($M313="3", $P313="Y"), 11-$O313))), "")</f>
        <v/>
      </c>
      <c r="R313" s="536" t="str">
        <f>IF($K313="Session Start", SUM($L313:(INDEX($K313:$K1267, (MATCH("Session End", $K313:$K1267, 0))))), "")</f>
        <v/>
      </c>
      <c r="S313" s="411"/>
      <c r="W313" s="556" t="str">
        <f>IFERROR(INDEX('Kennel Link Mapping'!$B$1:$B$4, (MATCH('Session Log'!$V313, 'Kennel Link Mapping'!$A$1:$A$4, 0))), "")</f>
        <v/>
      </c>
    </row>
    <row r="314" spans="1:24" ht="39.75" customHeight="1" x14ac:dyDescent="0.15">
      <c r="A314" s="62"/>
      <c r="B314" s="62"/>
      <c r="C314" s="62"/>
      <c r="D314" s="165"/>
      <c r="E314" s="177"/>
      <c r="F314" s="165"/>
      <c r="G314" s="54"/>
      <c r="H314" s="54"/>
      <c r="I314" s="54"/>
      <c r="J314" s="169"/>
      <c r="K314" s="204"/>
      <c r="L314" s="521" t="str" cm="1">
        <f t="array" ref="L314">IFERROR(_xlfn.IFS($K314="1 - Start", (_xlfn.XLOOKUP("1 - End", $K314:$K1275,$J314:$J1275)) - (_xlfn.XLOOKUP("1 - Start", $K314:$K1275, $J314:$J1275)), $K314="2 - Start", (_xlfn.XLOOKUP("2 - End", $K314:$K1275, $J314:$J1275)) - (_xlfn.XLOOKUP("2 - Start", $K314:$K1275, $J314:$J1275)), $K314="3 - Start", (_xlfn.XLOOKUP("3 - End", $K314:K1275, $J314:$J1275)) - (_xlfn.XLOOKUP("3 - Start", $K314:K1275, $J314:$J1275)), $K314="4 - Start", (_xlfn.XLOOKUP("4 - End", $K314:$K1275, $J314:$J1275)) - (_xlfn.XLOOKUP("4 - Start", $K314:$K1275, $J314:J1275))), "")</f>
        <v/>
      </c>
      <c r="P314" s="374"/>
      <c r="Q314" s="535" t="str" cm="1">
        <f t="array" ref="Q314">_xlfn.IFNA(IF($P314="N", $O314, (_xlfn.IFS(AND($P314="Y", $M314="1"), 15-$O314, AND($M314="2", $P314="Y"), 9-$O314, AND($M314="3", $P314="Y"), 11-$O314))), "")</f>
        <v/>
      </c>
      <c r="R314" s="536" t="str">
        <f>IF($K314="Session Start", SUM($L314:(INDEX($K314:$K1268, (MATCH("Session End", $K314:$K1268, 0))))), "")</f>
        <v/>
      </c>
      <c r="S314" s="411"/>
      <c r="W314" s="556" t="str">
        <f>IFERROR(INDEX('Kennel Link Mapping'!$B$1:$B$4, (MATCH('Session Log'!$V314, 'Kennel Link Mapping'!$A$1:$A$4, 0))), "")</f>
        <v/>
      </c>
    </row>
    <row r="315" spans="1:24" ht="39.75" customHeight="1" x14ac:dyDescent="0.15">
      <c r="A315" s="62"/>
      <c r="B315" s="62"/>
      <c r="C315" s="62"/>
      <c r="D315" s="165"/>
      <c r="E315" s="177"/>
      <c r="F315" s="165"/>
      <c r="G315" s="54"/>
      <c r="H315" s="54"/>
      <c r="I315" s="54"/>
      <c r="J315" s="206"/>
      <c r="K315" s="204"/>
      <c r="L315" s="521" t="str" cm="1">
        <f t="array" ref="L315">IFERROR(_xlfn.IFS($K315="1 - Start", (_xlfn.XLOOKUP("1 - End", $K315:$K1276,$J315:$J1276)) - (_xlfn.XLOOKUP("1 - Start", $K315:$K1276, $J315:$J1276)), $K315="2 - Start", (_xlfn.XLOOKUP("2 - End", $K315:$K1276, $J315:$J1276)) - (_xlfn.XLOOKUP("2 - Start", $K315:$K1276, $J315:$J1276)), $K315="3 - Start", (_xlfn.XLOOKUP("3 - End", $K315:K1276, $J315:$J1276)) - (_xlfn.XLOOKUP("3 - Start", $K315:K1276, $J315:$J1276)), $K315="4 - Start", (_xlfn.XLOOKUP("4 - End", $K315:$K1276, $J315:$J1276)) - (_xlfn.XLOOKUP("4 - Start", $K315:$K1276, $J315:J1276))), "")</f>
        <v/>
      </c>
      <c r="P315" s="374"/>
      <c r="Q315" s="535" t="str" cm="1">
        <f t="array" ref="Q315">_xlfn.IFNA(IF($P315="N", $O315, (_xlfn.IFS(AND($P315="Y", $M315="1"), 15-$O315, AND($M315="2", $P315="Y"), 9-$O315, AND($M315="3", $P315="Y"), 11-$O315))), "")</f>
        <v/>
      </c>
      <c r="R315" s="536" t="str">
        <f>IF($K315="Session Start", SUM($L315:(INDEX($K315:$K1269, (MATCH("Session End", $K315:$K1269, 0))))), "")</f>
        <v/>
      </c>
      <c r="S315" s="411"/>
      <c r="W315" s="556" t="str">
        <f>IFERROR(INDEX('Kennel Link Mapping'!$B$1:$B$4, (MATCH('Session Log'!$V315, 'Kennel Link Mapping'!$A$1:$A$4, 0))), "")</f>
        <v/>
      </c>
    </row>
    <row r="316" spans="1:24" ht="39.75" customHeight="1" x14ac:dyDescent="0.15">
      <c r="A316" s="62"/>
      <c r="B316" s="62"/>
      <c r="C316" s="62"/>
      <c r="D316" s="165"/>
      <c r="E316" s="177"/>
      <c r="F316" s="165"/>
      <c r="G316" s="54"/>
      <c r="H316" s="54"/>
      <c r="I316" s="54"/>
      <c r="J316" s="206"/>
      <c r="K316" s="204"/>
      <c r="L316" s="521" t="str" cm="1">
        <f t="array" ref="L316">IFERROR(_xlfn.IFS($K316="1 - Start", (_xlfn.XLOOKUP("1 - End", $K316:$K1277,$J316:$J1277)) - (_xlfn.XLOOKUP("1 - Start", $K316:$K1277, $J316:$J1277)), $K316="2 - Start", (_xlfn.XLOOKUP("2 - End", $K316:$K1277, $J316:$J1277)) - (_xlfn.XLOOKUP("2 - Start", $K316:$K1277, $J316:$J1277)), $K316="3 - Start", (_xlfn.XLOOKUP("3 - End", $K316:K1277, $J316:$J1277)) - (_xlfn.XLOOKUP("3 - Start", $K316:K1277, $J316:$J1277)), $K316="4 - Start", (_xlfn.XLOOKUP("4 - End", $K316:$K1277, $J316:$J1277)) - (_xlfn.XLOOKUP("4 - Start", $K316:$K1277, $J316:J1277))), "")</f>
        <v/>
      </c>
      <c r="P316" s="374"/>
      <c r="Q316" s="535" t="str" cm="1">
        <f t="array" ref="Q316">_xlfn.IFNA(IF($P316="N", $O316, (_xlfn.IFS(AND($P316="Y", $M316="1"), 15-$O316, AND($M316="2", $P316="Y"), 9-$O316, AND($M316="3", $P316="Y"), 11-$O316))), "")</f>
        <v/>
      </c>
      <c r="R316" s="536" t="str">
        <f>IF($K316="Session Start", SUM($L316:(INDEX($K316:$K1270, (MATCH("Session End", $K316:$K1270, 0))))), "")</f>
        <v/>
      </c>
      <c r="S316" s="411"/>
      <c r="W316" s="556" t="str">
        <f>IFERROR(INDEX('Kennel Link Mapping'!$B$1:$B$4, (MATCH('Session Log'!$V316, 'Kennel Link Mapping'!$A$1:$A$4, 0))), "")</f>
        <v/>
      </c>
    </row>
    <row r="317" spans="1:24" ht="39.75" customHeight="1" x14ac:dyDescent="0.15">
      <c r="A317" s="62"/>
      <c r="B317" s="62"/>
      <c r="C317" s="62"/>
      <c r="D317" s="165"/>
      <c r="E317" s="177"/>
      <c r="F317" s="165"/>
      <c r="G317" s="54"/>
      <c r="H317" s="54"/>
      <c r="I317" s="54"/>
      <c r="J317" s="206"/>
      <c r="K317" s="204"/>
      <c r="L317" s="521" t="str" cm="1">
        <f t="array" ref="L317">IFERROR(_xlfn.IFS($K317="1 - Start", (_xlfn.XLOOKUP("1 - End", $K317:$K1278,$J317:$J1278)) - (_xlfn.XLOOKUP("1 - Start", $K317:$K1278, $J317:$J1278)), $K317="2 - Start", (_xlfn.XLOOKUP("2 - End", $K317:$K1278, $J317:$J1278)) - (_xlfn.XLOOKUP("2 - Start", $K317:$K1278, $J317:$J1278)), $K317="3 - Start", (_xlfn.XLOOKUP("3 - End", $K317:K1278, $J317:$J1278)) - (_xlfn.XLOOKUP("3 - Start", $K317:K1278, $J317:$J1278)), $K317="4 - Start", (_xlfn.XLOOKUP("4 - End", $K317:$K1278, $J317:$J1278)) - (_xlfn.XLOOKUP("4 - Start", $K317:$K1278, $J317:J1278))), "")</f>
        <v/>
      </c>
      <c r="P317" s="374"/>
      <c r="Q317" s="535" t="str" cm="1">
        <f t="array" ref="Q317">_xlfn.IFNA(IF($P317="N", $O317, (_xlfn.IFS(AND($P317="Y", $M317="1"), 15-$O317, AND($M317="2", $P317="Y"), 9-$O317, AND($M317="3", $P317="Y"), 11-$O317))), "")</f>
        <v/>
      </c>
      <c r="R317" s="536" t="str">
        <f>IF($K317="Session Start", SUM($L317:(INDEX($K317:$K1271, (MATCH("Session End", $K317:$K1271, 0))))), "")</f>
        <v/>
      </c>
      <c r="S317" s="411"/>
      <c r="W317" s="556" t="str">
        <f>IFERROR(INDEX('Kennel Link Mapping'!$B$1:$B$4, (MATCH('Session Log'!$V317, 'Kennel Link Mapping'!$A$1:$A$4, 0))), "")</f>
        <v/>
      </c>
    </row>
    <row r="318" spans="1:24" ht="39.75" customHeight="1" x14ac:dyDescent="0.15">
      <c r="A318" s="62"/>
      <c r="B318" s="62"/>
      <c r="C318" s="62"/>
      <c r="D318" s="165"/>
      <c r="E318" s="177"/>
      <c r="F318" s="165"/>
      <c r="G318" s="54"/>
      <c r="H318" s="54"/>
      <c r="I318" s="54"/>
      <c r="J318" s="206"/>
      <c r="K318" s="204"/>
      <c r="L318" s="521" t="str" cm="1">
        <f t="array" ref="L318">IFERROR(_xlfn.IFS($K318="1 - Start", (_xlfn.XLOOKUP("1 - End", $K318:$K1279,$J318:$J1279)) - (_xlfn.XLOOKUP("1 - Start", $K318:$K1279, $J318:$J1279)), $K318="2 - Start", (_xlfn.XLOOKUP("2 - End", $K318:$K1279, $J318:$J1279)) - (_xlfn.XLOOKUP("2 - Start", $K318:$K1279, $J318:$J1279)), $K318="3 - Start", (_xlfn.XLOOKUP("3 - End", $K318:K1279, $J318:$J1279)) - (_xlfn.XLOOKUP("3 - Start", $K318:K1279, $J318:$J1279)), $K318="4 - Start", (_xlfn.XLOOKUP("4 - End", $K318:$K1279, $J318:$J1279)) - (_xlfn.XLOOKUP("4 - Start", $K318:$K1279, $J318:J1279))), "")</f>
        <v/>
      </c>
      <c r="P318" s="374"/>
      <c r="Q318" s="535" t="str" cm="1">
        <f t="array" ref="Q318">_xlfn.IFNA(IF($P318="N", $O318, (_xlfn.IFS(AND($P318="Y", $M318="1"), 15-$O318, AND($M318="2", $P318="Y"), 9-$O318, AND($M318="3", $P318="Y"), 11-$O318))), "")</f>
        <v/>
      </c>
      <c r="R318" s="536" t="str">
        <f>IF($K318="Session Start", SUM($L318:(INDEX($K318:$K1272, (MATCH("Session End", $K318:$K1272, 0))))), "")</f>
        <v/>
      </c>
      <c r="S318" s="411"/>
      <c r="T318" s="367"/>
      <c r="W318" s="556" t="str">
        <f>IFERROR(INDEX('Kennel Link Mapping'!$B$1:$B$4, (MATCH('Session Log'!$V318, 'Kennel Link Mapping'!$A$1:$A$4, 0))), "")</f>
        <v/>
      </c>
    </row>
    <row r="319" spans="1:24" s="97" customFormat="1" ht="39.75" customHeight="1" x14ac:dyDescent="0.15">
      <c r="A319" s="354"/>
      <c r="B319" s="354"/>
      <c r="C319" s="354"/>
      <c r="D319" s="340"/>
      <c r="E319" s="355"/>
      <c r="F319" s="340"/>
      <c r="G319" s="236"/>
      <c r="H319" s="236"/>
      <c r="I319" s="236"/>
      <c r="J319" s="245"/>
      <c r="K319" s="356"/>
      <c r="L319" s="526" t="str" cm="1">
        <f t="array" ref="L319">IFERROR(_xlfn.IFS($K319="1 - Start", (_xlfn.XLOOKUP("1 - End", $K319:$K1280,$J319:$J1280)) - (_xlfn.XLOOKUP("1 - Start", $K319:$K1280, $J319:$J1280)), $K319="2 - Start", (_xlfn.XLOOKUP("2 - End", $K319:$K1280, $J319:$J1280)) - (_xlfn.XLOOKUP("2 - Start", $K319:$K1280, $J319:$J1280)), $K319="3 - Start", (_xlfn.XLOOKUP("3 - End", $K319:K1280, $J319:$J1280)) - (_xlfn.XLOOKUP("3 - Start", $K319:K1280, $J319:$J1280)), $K319="4 - Start", (_xlfn.XLOOKUP("4 - End", $K319:$K1280, $J319:$J1280)) - (_xlfn.XLOOKUP("4 - Start", $K319:$K1280, $J319:J1280))), "")</f>
        <v/>
      </c>
      <c r="M319" s="357"/>
      <c r="N319" s="566"/>
      <c r="O319" s="392"/>
      <c r="P319" s="378"/>
      <c r="Q319" s="547" t="str" cm="1">
        <f t="array" ref="Q319">_xlfn.IFNA(IF($P319="N", $O319, (_xlfn.IFS(AND($P319="Y", $M319="1"), 15-$O319, AND($M319="2", $P319="Y"), 9-$O319, AND($M319="3", $P319="Y"), 11-$O319))), "")</f>
        <v/>
      </c>
      <c r="R319" s="536" t="str">
        <f>IF($K319="Session Start", SUM($L319:(INDEX($K319:$K1273, (MATCH("Session End", $K319:$K1273, 0))))), "")</f>
        <v/>
      </c>
      <c r="S319" s="411"/>
      <c r="T319" s="95"/>
      <c r="U319" s="247"/>
      <c r="V319" s="96"/>
      <c r="W319" s="556" t="str">
        <f>IFERROR(INDEX('Kennel Link Mapping'!$B$1:$B$4, (MATCH('Session Log'!$V319, 'Kennel Link Mapping'!$A$1:$A$4, 0))), "")</f>
        <v/>
      </c>
      <c r="X319" s="358"/>
    </row>
    <row r="320" spans="1:24" s="46" customFormat="1" ht="39.75" customHeight="1" x14ac:dyDescent="0.15">
      <c r="A320" s="192"/>
      <c r="B320" s="118"/>
      <c r="C320" s="92"/>
      <c r="D320" s="231"/>
      <c r="E320" s="178"/>
      <c r="F320" s="157"/>
      <c r="G320" s="88"/>
      <c r="H320" s="74"/>
      <c r="I320" s="74"/>
      <c r="J320" s="265"/>
      <c r="K320" s="300"/>
      <c r="L320" s="523" t="str" cm="1">
        <f t="array" ref="L320">IFERROR(_xlfn.IFS($K320="1 - Start", (_xlfn.XLOOKUP("1 - End", $K320:$K1281,$J320:$J1281)) - (_xlfn.XLOOKUP("1 - Start", $K320:$K1281, $J320:$J1281)), $K320="2 - Start", (_xlfn.XLOOKUP("2 - End", $K320:$K1281, $J320:$J1281)) - (_xlfn.XLOOKUP("2 - Start", $K320:$K1281, $J320:$J1281)), $K320="3 - Start", (_xlfn.XLOOKUP("3 - End", $K320:K1281, $J320:$J1281)) - (_xlfn.XLOOKUP("3 - Start", $K320:K1281, $J320:$J1281)), $K320="4 - Start", (_xlfn.XLOOKUP("4 - End", $K320:$K1281, $J320:$J1281)) - (_xlfn.XLOOKUP("4 - Start", $K320:$K1281, $J320:J1281))), "")</f>
        <v/>
      </c>
      <c r="M320" s="352"/>
      <c r="N320" s="373"/>
      <c r="O320" s="395"/>
      <c r="P320" s="376"/>
      <c r="Q320" s="539" t="str" cm="1">
        <f t="array" ref="Q320">_xlfn.IFNA(IF($P320="N", $O320, (_xlfn.IFS(AND($P320="Y", $M320="1"), 15-$O320, AND($M320="2", $P320="Y"), 9-$O320, AND($M320="3", $P320="Y"), 11-$O320))), "")</f>
        <v/>
      </c>
      <c r="R320" s="536" t="str">
        <f>IF($K320="Session Start", SUM($L320:(INDEX($K320:$K1274, (MATCH("Session End", $K320:$K1274, 0))))), "")</f>
        <v/>
      </c>
      <c r="S320" s="411"/>
      <c r="T320" s="333"/>
      <c r="U320" s="171" t="s">
        <v>130</v>
      </c>
      <c r="V320" s="76"/>
      <c r="W320" s="556" t="str">
        <f>IFERROR(INDEX('Kennel Link Mapping'!$B$1:$B$4, (MATCH('Session Log'!$V320, 'Kennel Link Mapping'!$A$1:$A$4, 0))), "")</f>
        <v/>
      </c>
      <c r="X320" s="353"/>
    </row>
    <row r="321" spans="1:24" ht="39.75" customHeight="1" x14ac:dyDescent="0.15">
      <c r="A321" s="62"/>
      <c r="B321" s="62"/>
      <c r="C321" s="62"/>
      <c r="D321" s="165"/>
      <c r="E321" s="177"/>
      <c r="F321" s="165"/>
      <c r="G321" s="54"/>
      <c r="H321" s="54"/>
      <c r="I321" s="54"/>
      <c r="J321" s="206"/>
      <c r="K321" s="204"/>
      <c r="L321" s="521" t="str" cm="1">
        <f t="array" ref="L321">IFERROR(_xlfn.IFS($K321="1 - Start", (_xlfn.XLOOKUP("1 - End", $K321:$K1282,$J321:$J1282)) - (_xlfn.XLOOKUP("1 - Start", $K321:$K1282, $J321:$J1282)), $K321="2 - Start", (_xlfn.XLOOKUP("2 - End", $K321:$K1282, $J321:$J1282)) - (_xlfn.XLOOKUP("2 - Start", $K321:$K1282, $J321:$J1282)), $K321="3 - Start", (_xlfn.XLOOKUP("3 - End", $K321:K1282, $J321:$J1282)) - (_xlfn.XLOOKUP("3 - Start", $K321:K1282, $J321:$J1282)), $K321="4 - Start", (_xlfn.XLOOKUP("4 - End", $K321:$K1282, $J321:$J1282)) - (_xlfn.XLOOKUP("4 - Start", $K321:$K1282, $J321:J1282))), "")</f>
        <v/>
      </c>
      <c r="P321" s="374"/>
      <c r="Q321" s="535" t="str" cm="1">
        <f t="array" ref="Q321">_xlfn.IFNA(IF($P321="N", $O321, (_xlfn.IFS(AND($P321="Y", $M321="1"), 15-$O321, AND($M321="2", $P321="Y"), 9-$O321, AND($M321="3", $P321="Y"), 11-$O321))), "")</f>
        <v/>
      </c>
      <c r="R321" s="536" t="str">
        <f>IF($K321="Session Start", SUM($L321:(INDEX($K321:$K1275, (MATCH("Session End", $K321:$K1275, 0))))), "")</f>
        <v/>
      </c>
      <c r="S321" s="411"/>
      <c r="W321" s="556" t="str">
        <f>IFERROR(INDEX('Kennel Link Mapping'!$B$1:$B$4, (MATCH('Session Log'!$V321, 'Kennel Link Mapping'!$A$1:$A$4, 0))), "")</f>
        <v/>
      </c>
    </row>
    <row r="322" spans="1:24" ht="39.75" customHeight="1" x14ac:dyDescent="0.15">
      <c r="A322" s="62"/>
      <c r="B322" s="62"/>
      <c r="C322" s="62"/>
      <c r="D322" s="165"/>
      <c r="E322" s="177"/>
      <c r="F322" s="165"/>
      <c r="G322" s="54"/>
      <c r="H322" s="54"/>
      <c r="I322" s="54"/>
      <c r="J322" s="169"/>
      <c r="K322" s="204"/>
      <c r="L322" s="521" t="str" cm="1">
        <f t="array" ref="L322">IFERROR(_xlfn.IFS($K322="1 - Start", (_xlfn.XLOOKUP("1 - End", $K322:$K1283,$J322:$J1283)) - (_xlfn.XLOOKUP("1 - Start", $K322:$K1283, $J322:$J1283)), $K322="2 - Start", (_xlfn.XLOOKUP("2 - End", $K322:$K1283, $J322:$J1283)) - (_xlfn.XLOOKUP("2 - Start", $K322:$K1283, $J322:$J1283)), $K322="3 - Start", (_xlfn.XLOOKUP("3 - End", $K322:K1283, $J322:$J1283)) - (_xlfn.XLOOKUP("3 - Start", $K322:K1283, $J322:$J1283)), $K322="4 - Start", (_xlfn.XLOOKUP("4 - End", $K322:$K1283, $J322:$J1283)) - (_xlfn.XLOOKUP("4 - Start", $K322:$K1283, $J322:J1283))), "")</f>
        <v/>
      </c>
      <c r="P322" s="374"/>
      <c r="Q322" s="535" t="str" cm="1">
        <f t="array" ref="Q322">_xlfn.IFNA(IF($P322="N", $O322, (_xlfn.IFS(AND($P322="Y", $M322="1"), 15-$O322, AND($M322="2", $P322="Y"), 9-$O322, AND($M322="3", $P322="Y"), 11-$O322))), "")</f>
        <v/>
      </c>
      <c r="R322" s="536" t="str">
        <f>IF($K322="Session Start", SUM($L322:(INDEX($K322:$K1276, (MATCH("Session End", $K322:$K1276, 0))))), "")</f>
        <v/>
      </c>
      <c r="S322" s="411"/>
      <c r="W322" s="556" t="str">
        <f>IFERROR(INDEX('Kennel Link Mapping'!$B$1:$B$4, (MATCH('Session Log'!$V322, 'Kennel Link Mapping'!$A$1:$A$4, 0))), "")</f>
        <v/>
      </c>
    </row>
    <row r="323" spans="1:24" ht="39.75" customHeight="1" x14ac:dyDescent="0.15">
      <c r="A323" s="62"/>
      <c r="B323" s="62"/>
      <c r="C323" s="62"/>
      <c r="D323" s="165"/>
      <c r="E323" s="177"/>
      <c r="F323" s="165"/>
      <c r="G323" s="54"/>
      <c r="H323" s="54"/>
      <c r="I323" s="54"/>
      <c r="J323" s="206"/>
      <c r="K323" s="204"/>
      <c r="L323" s="521" t="str" cm="1">
        <f t="array" ref="L323">IFERROR(_xlfn.IFS($K323="1 - Start", (_xlfn.XLOOKUP("1 - End", $K323:$K1284,$J323:$J1284)) - (_xlfn.XLOOKUP("1 - Start", $K323:$K1284, $J323:$J1284)), $K323="2 - Start", (_xlfn.XLOOKUP("2 - End", $K323:$K1284, $J323:$J1284)) - (_xlfn.XLOOKUP("2 - Start", $K323:$K1284, $J323:$J1284)), $K323="3 - Start", (_xlfn.XLOOKUP("3 - End", $K323:K1284, $J323:$J1284)) - (_xlfn.XLOOKUP("3 - Start", $K323:K1284, $J323:$J1284)), $K323="4 - Start", (_xlfn.XLOOKUP("4 - End", $K323:$K1284, $J323:$J1284)) - (_xlfn.XLOOKUP("4 - Start", $K323:$K1284, $J323:J1284))), "")</f>
        <v/>
      </c>
      <c r="P323" s="374"/>
      <c r="Q323" s="535" t="str" cm="1">
        <f t="array" ref="Q323">_xlfn.IFNA(IF($P323="N", $O323, (_xlfn.IFS(AND($P323="Y", $M323="1"), 15-$O323, AND($M323="2", $P323="Y"), 9-$O323, AND($M323="3", $P323="Y"), 11-$O323))), "")</f>
        <v/>
      </c>
      <c r="R323" s="536" t="str">
        <f>IF($K323="Session Start", SUM($L323:(INDEX($K323:$K1277, (MATCH("Session End", $K323:$K1277, 0))))), "")</f>
        <v/>
      </c>
      <c r="S323" s="411"/>
      <c r="W323" s="556" t="str">
        <f>IFERROR(INDEX('Kennel Link Mapping'!$B$1:$B$4, (MATCH('Session Log'!$V323, 'Kennel Link Mapping'!$A$1:$A$4, 0))), "")</f>
        <v/>
      </c>
    </row>
    <row r="324" spans="1:24" ht="39.75" customHeight="1" x14ac:dyDescent="0.15">
      <c r="A324" s="62"/>
      <c r="B324" s="62"/>
      <c r="C324" s="62"/>
      <c r="D324" s="165"/>
      <c r="E324" s="177"/>
      <c r="F324" s="165"/>
      <c r="G324" s="54"/>
      <c r="H324" s="54"/>
      <c r="I324" s="54"/>
      <c r="J324" s="206"/>
      <c r="K324" s="204"/>
      <c r="L324" s="521" t="str" cm="1">
        <f t="array" ref="L324">IFERROR(_xlfn.IFS($K324="1 - Start", (_xlfn.XLOOKUP("1 - End", $K324:$K1285,$J324:$J1285)) - (_xlfn.XLOOKUP("1 - Start", $K324:$K1285, $J324:$J1285)), $K324="2 - Start", (_xlfn.XLOOKUP("2 - End", $K324:$K1285, $J324:$J1285)) - (_xlfn.XLOOKUP("2 - Start", $K324:$K1285, $J324:$J1285)), $K324="3 - Start", (_xlfn.XLOOKUP("3 - End", $K324:K1285, $J324:$J1285)) - (_xlfn.XLOOKUP("3 - Start", $K324:K1285, $J324:$J1285)), $K324="4 - Start", (_xlfn.XLOOKUP("4 - End", $K324:$K1285, $J324:$J1285)) - (_xlfn.XLOOKUP("4 - Start", $K324:$K1285, $J324:J1285))), "")</f>
        <v/>
      </c>
      <c r="P324" s="374"/>
      <c r="Q324" s="535" t="str" cm="1">
        <f t="array" ref="Q324">_xlfn.IFNA(IF($P324="N", $O324, (_xlfn.IFS(AND($P324="Y", $M324="1"), 15-$O324, AND($M324="2", $P324="Y"), 9-$O324, AND($M324="3", $P324="Y"), 11-$O324))), "")</f>
        <v/>
      </c>
      <c r="R324" s="536" t="str">
        <f>IF($K324="Session Start", SUM($L324:(INDEX($K324:$K1278, (MATCH("Session End", $K324:$K1278, 0))))), "")</f>
        <v/>
      </c>
      <c r="S324" s="411"/>
      <c r="W324" s="556" t="str">
        <f>IFERROR(INDEX('Kennel Link Mapping'!$B$1:$B$4, (MATCH('Session Log'!$V324, 'Kennel Link Mapping'!$A$1:$A$4, 0))), "")</f>
        <v/>
      </c>
    </row>
    <row r="325" spans="1:24" ht="39.75" customHeight="1" x14ac:dyDescent="0.15">
      <c r="A325" s="62"/>
      <c r="B325" s="62"/>
      <c r="C325" s="62"/>
      <c r="D325" s="165"/>
      <c r="E325" s="177"/>
      <c r="F325" s="165"/>
      <c r="G325" s="54"/>
      <c r="H325" s="54"/>
      <c r="I325" s="54"/>
      <c r="J325" s="206"/>
      <c r="K325" s="204"/>
      <c r="L325" s="521" t="str" cm="1">
        <f t="array" ref="L325">IFERROR(_xlfn.IFS($K325="1 - Start", (_xlfn.XLOOKUP("1 - End", $K325:$K1286,$J325:$J1286)) - (_xlfn.XLOOKUP("1 - Start", $K325:$K1286, $J325:$J1286)), $K325="2 - Start", (_xlfn.XLOOKUP("2 - End", $K325:$K1286, $J325:$J1286)) - (_xlfn.XLOOKUP("2 - Start", $K325:$K1286, $J325:$J1286)), $K325="3 - Start", (_xlfn.XLOOKUP("3 - End", $K325:K1286, $J325:$J1286)) - (_xlfn.XLOOKUP("3 - Start", $K325:K1286, $J325:$J1286)), $K325="4 - Start", (_xlfn.XLOOKUP("4 - End", $K325:$K1286, $J325:$J1286)) - (_xlfn.XLOOKUP("4 - Start", $K325:$K1286, $J325:J1286))), "")</f>
        <v/>
      </c>
      <c r="P325" s="374"/>
      <c r="Q325" s="535" t="str" cm="1">
        <f t="array" ref="Q325">_xlfn.IFNA(IF($P325="N", $O325, (_xlfn.IFS(AND($P325="Y", $M325="1"), 15-$O325, AND($M325="2", $P325="Y"), 9-$O325, AND($M325="3", $P325="Y"), 11-$O325))), "")</f>
        <v/>
      </c>
      <c r="R325" s="536" t="str">
        <f>IF($K325="Session Start", SUM($L325:(INDEX($K325:$K1279, (MATCH("Session End", $K325:$K1279, 0))))), "")</f>
        <v/>
      </c>
      <c r="S325" s="411"/>
      <c r="W325" s="556" t="str">
        <f>IFERROR(INDEX('Kennel Link Mapping'!$B$1:$B$4, (MATCH('Session Log'!$V325, 'Kennel Link Mapping'!$A$1:$A$4, 0))), "")</f>
        <v/>
      </c>
    </row>
    <row r="326" spans="1:24" ht="39.75" customHeight="1" x14ac:dyDescent="0.15">
      <c r="A326" s="62"/>
      <c r="B326" s="62"/>
      <c r="C326" s="62"/>
      <c r="D326" s="165"/>
      <c r="E326" s="177"/>
      <c r="F326" s="165"/>
      <c r="G326" s="54"/>
      <c r="H326" s="54"/>
      <c r="I326" s="54"/>
      <c r="J326" s="169"/>
      <c r="K326" s="204"/>
      <c r="L326" s="521" t="str" cm="1">
        <f t="array" ref="L326">IFERROR(_xlfn.IFS($K326="1 - Start", (_xlfn.XLOOKUP("1 - End", $K326:$K1287,$J326:$J1287)) - (_xlfn.XLOOKUP("1 - Start", $K326:$K1287, $J326:$J1287)), $K326="2 - Start", (_xlfn.XLOOKUP("2 - End", $K326:$K1287, $J326:$J1287)) - (_xlfn.XLOOKUP("2 - Start", $K326:$K1287, $J326:$J1287)), $K326="3 - Start", (_xlfn.XLOOKUP("3 - End", $K326:K1287, $J326:$J1287)) - (_xlfn.XLOOKUP("3 - Start", $K326:K1287, $J326:$J1287)), $K326="4 - Start", (_xlfn.XLOOKUP("4 - End", $K326:$K1287, $J326:$J1287)) - (_xlfn.XLOOKUP("4 - Start", $K326:$K1287, $J326:J1287))), "")</f>
        <v/>
      </c>
      <c r="P326" s="374"/>
      <c r="Q326" s="535" t="str" cm="1">
        <f t="array" ref="Q326">_xlfn.IFNA(IF($P326="N", $O326, (_xlfn.IFS(AND($P326="Y", $M326="1"), 15-$O326, AND($M326="2", $P326="Y"), 9-$O326, AND($M326="3", $P326="Y"), 11-$O326))), "")</f>
        <v/>
      </c>
      <c r="R326" s="536" t="str">
        <f>IF($K326="Session Start", SUM($L326:(INDEX($K326:$K1280, (MATCH("Session End", $K326:$K1280, 0))))), "")</f>
        <v/>
      </c>
      <c r="S326" s="411"/>
      <c r="W326" s="556" t="str">
        <f>IFERROR(INDEX('Kennel Link Mapping'!$B$1:$B$4, (MATCH('Session Log'!$V326, 'Kennel Link Mapping'!$A$1:$A$4, 0))), "")</f>
        <v/>
      </c>
    </row>
    <row r="327" spans="1:24" ht="39.75" customHeight="1" x14ac:dyDescent="0.15">
      <c r="A327" s="62"/>
      <c r="B327" s="62"/>
      <c r="C327" s="62"/>
      <c r="D327" s="165"/>
      <c r="E327" s="177"/>
      <c r="F327" s="165"/>
      <c r="G327" s="54"/>
      <c r="H327" s="54"/>
      <c r="I327" s="54"/>
      <c r="J327" s="169"/>
      <c r="K327" s="204"/>
      <c r="L327" s="521" t="str" cm="1">
        <f t="array" ref="L327">IFERROR(_xlfn.IFS($K327="1 - Start", (_xlfn.XLOOKUP("1 - End", $K327:$K1288,$J327:$J1288)) - (_xlfn.XLOOKUP("1 - Start", $K327:$K1288, $J327:$J1288)), $K327="2 - Start", (_xlfn.XLOOKUP("2 - End", $K327:$K1288, $J327:$J1288)) - (_xlfn.XLOOKUP("2 - Start", $K327:$K1288, $J327:$J1288)), $K327="3 - Start", (_xlfn.XLOOKUP("3 - End", $K327:K1288, $J327:$J1288)) - (_xlfn.XLOOKUP("3 - Start", $K327:K1288, $J327:$J1288)), $K327="4 - Start", (_xlfn.XLOOKUP("4 - End", $K327:$K1288, $J327:$J1288)) - (_xlfn.XLOOKUP("4 - Start", $K327:$K1288, $J327:J1288))), "")</f>
        <v/>
      </c>
      <c r="P327" s="374"/>
      <c r="Q327" s="535" t="str" cm="1">
        <f t="array" ref="Q327">_xlfn.IFNA(IF($P327="N", $O327, (_xlfn.IFS(AND($P327="Y", $M327="1"), 15-$O327, AND($M327="2", $P327="Y"), 9-$O327, AND($M327="3", $P327="Y"), 11-$O327))), "")</f>
        <v/>
      </c>
      <c r="R327" s="536" t="str">
        <f>IF($K327="Session Start", SUM($L327:(INDEX($K327:$K1281, (MATCH("Session End", $K327:$K1281, 0))))), "")</f>
        <v/>
      </c>
      <c r="S327" s="411"/>
      <c r="W327" s="556" t="str">
        <f>IFERROR(INDEX('Kennel Link Mapping'!$B$1:$B$4, (MATCH('Session Log'!$V327, 'Kennel Link Mapping'!$A$1:$A$4, 0))), "")</f>
        <v/>
      </c>
    </row>
    <row r="328" spans="1:24" s="187" customFormat="1" ht="39.75" customHeight="1" x14ac:dyDescent="0.15">
      <c r="A328" s="334"/>
      <c r="B328" s="334"/>
      <c r="C328" s="334"/>
      <c r="D328" s="346"/>
      <c r="E328" s="347"/>
      <c r="F328" s="346"/>
      <c r="G328" s="181"/>
      <c r="H328" s="181"/>
      <c r="I328" s="181"/>
      <c r="J328" s="179"/>
      <c r="K328" s="348"/>
      <c r="L328" s="526" t="str" cm="1">
        <f t="array" ref="L328">IFERROR(_xlfn.IFS($K328="1 - Start", (_xlfn.XLOOKUP("1 - End", $K328:$K1289,$J328:$J1289)) - (_xlfn.XLOOKUP("1 - Start", $K328:$K1289, $J328:$J1289)), $K328="2 - Start", (_xlfn.XLOOKUP("2 - End", $K328:$K1289, $J328:$J1289)) - (_xlfn.XLOOKUP("2 - Start", $K328:$K1289, $J328:$J1289)), $K328="3 - Start", (_xlfn.XLOOKUP("3 - End", $K328:K1289, $J328:$J1289)) - (_xlfn.XLOOKUP("3 - Start", $K328:K1289, $J328:$J1289)), $K328="4 - Start", (_xlfn.XLOOKUP("4 - End", $K328:$K1289, $J328:$J1289)) - (_xlfn.XLOOKUP("4 - Start", $K328:$K1289, $J328:J1289))), "")</f>
        <v/>
      </c>
      <c r="M328" s="350"/>
      <c r="N328" s="371"/>
      <c r="O328" s="399"/>
      <c r="P328" s="375"/>
      <c r="Q328" s="545" t="str" cm="1">
        <f t="array" ref="Q328">_xlfn.IFNA(IF($P328="N", $O328, (_xlfn.IFS(AND($P328="Y", $M328="1"), 15-$O328, AND($M328="2", $P328="Y"), 9-$O328, AND($M328="3", $P328="Y"), 11-$O328))), "")</f>
        <v/>
      </c>
      <c r="R328" s="536" t="str">
        <f>IF($K328="Session Start", SUM($L328:(INDEX($K328:$K1282, (MATCH("Session End", $K328:$K1282, 0))))), "")</f>
        <v/>
      </c>
      <c r="S328" s="411"/>
      <c r="T328" s="366"/>
      <c r="U328" s="184"/>
      <c r="V328" s="185"/>
      <c r="W328" s="556" t="str">
        <f>IFERROR(INDEX('Kennel Link Mapping'!$B$1:$B$4, (MATCH('Session Log'!$V328, 'Kennel Link Mapping'!$A$1:$A$4, 0))), "")</f>
        <v/>
      </c>
      <c r="X328" s="351"/>
    </row>
    <row r="329" spans="1:24" s="46" customFormat="1" ht="39.75" customHeight="1" x14ac:dyDescent="0.15">
      <c r="A329" s="192"/>
      <c r="B329" s="118"/>
      <c r="C329" s="92"/>
      <c r="D329" s="231"/>
      <c r="E329" s="178"/>
      <c r="F329" s="157"/>
      <c r="G329" s="88"/>
      <c r="H329" s="74"/>
      <c r="I329" s="74"/>
      <c r="J329" s="178"/>
      <c r="K329" s="349"/>
      <c r="L329" s="523" t="str" cm="1">
        <f t="array" ref="L329">IFERROR(_xlfn.IFS($K329="1 - Start", (_xlfn.XLOOKUP("1 - End", $K329:$K1290,$J329:$J1290)) - (_xlfn.XLOOKUP("1 - Start", $K329:$K1290, $J329:$J1290)), $K329="2 - Start", (_xlfn.XLOOKUP("2 - End", $K329:$K1290, $J329:$J1290)) - (_xlfn.XLOOKUP("2 - Start", $K329:$K1290, $J329:$J1290)), $K329="3 - Start", (_xlfn.XLOOKUP("3 - End", $K329:K1290, $J329:$J1290)) - (_xlfn.XLOOKUP("3 - Start", $K329:K1290, $J329:$J1290)), $K329="4 - Start", (_xlfn.XLOOKUP("4 - End", $K329:$K1290, $J329:$J1290)) - (_xlfn.XLOOKUP("4 - Start", $K329:$K1290, $J329:J1290))), "")</f>
        <v/>
      </c>
      <c r="M329" s="352"/>
      <c r="N329" s="373"/>
      <c r="O329" s="395"/>
      <c r="P329" s="376"/>
      <c r="Q329" s="539" t="str" cm="1">
        <f t="array" ref="Q329">_xlfn.IFNA(IF($P329="N", $O329, (_xlfn.IFS(AND($P329="Y", $M329="1"), 15-$O329, AND($M329="2", $P329="Y"), 9-$O329, AND($M329="3", $P329="Y"), 11-$O329))), "")</f>
        <v/>
      </c>
      <c r="R329" s="536" t="str">
        <f>IF($K329="Session Start", SUM($L329:(INDEX($K329:$K1283, (MATCH("Session End", $K329:$K1283, 0))))), "")</f>
        <v/>
      </c>
      <c r="S329" s="411"/>
      <c r="T329" s="333"/>
      <c r="U329" s="171" t="s">
        <v>131</v>
      </c>
      <c r="V329" s="76"/>
      <c r="W329" s="556" t="str">
        <f>IFERROR(INDEX('Kennel Link Mapping'!$B$1:$B$4, (MATCH('Session Log'!$V329, 'Kennel Link Mapping'!$A$1:$A$4, 0))), "")</f>
        <v/>
      </c>
      <c r="X329" s="353"/>
    </row>
    <row r="330" spans="1:24" ht="39.75" customHeight="1" x14ac:dyDescent="0.15">
      <c r="A330" s="62"/>
      <c r="B330" s="62"/>
      <c r="C330" s="62"/>
      <c r="D330" s="165"/>
      <c r="E330" s="177"/>
      <c r="F330" s="165"/>
      <c r="G330" s="54"/>
      <c r="H330" s="54"/>
      <c r="I330" s="54"/>
      <c r="J330" s="206"/>
      <c r="K330" s="204"/>
      <c r="L330" s="521" t="str" cm="1">
        <f t="array" ref="L330">IFERROR(_xlfn.IFS($K330="1 - Start", (_xlfn.XLOOKUP("1 - End", $K330:$K1291,$J330:$J1291)) - (_xlfn.XLOOKUP("1 - Start", $K330:$K1291, $J330:$J1291)), $K330="2 - Start", (_xlfn.XLOOKUP("2 - End", $K330:$K1291, $J330:$J1291)) - (_xlfn.XLOOKUP("2 - Start", $K330:$K1291, $J330:$J1291)), $K330="3 - Start", (_xlfn.XLOOKUP("3 - End", $K330:K1291, $J330:$J1291)) - (_xlfn.XLOOKUP("3 - Start", $K330:K1291, $J330:$J1291)), $K330="4 - Start", (_xlfn.XLOOKUP("4 - End", $K330:$K1291, $J330:$J1291)) - (_xlfn.XLOOKUP("4 - Start", $K330:$K1291, $J330:J1291))), "")</f>
        <v/>
      </c>
      <c r="P330" s="374"/>
      <c r="Q330" s="535" t="str" cm="1">
        <f t="array" ref="Q330">_xlfn.IFNA(IF($P330="N", $O330, (_xlfn.IFS(AND($P330="Y", $M330="1"), 15-$O330, AND($M330="2", $P330="Y"), 9-$O330, AND($M330="3", $P330="Y"), 11-$O330))), "")</f>
        <v/>
      </c>
      <c r="R330" s="536" t="str">
        <f>IF($K330="Session Start", SUM($L330:(INDEX($K330:$K1284, (MATCH("Session End", $K330:$K1284, 0))))), "")</f>
        <v/>
      </c>
      <c r="S330" s="411"/>
      <c r="W330" s="556" t="str">
        <f>IFERROR(INDEX('Kennel Link Mapping'!$B$1:$B$4, (MATCH('Session Log'!$V330, 'Kennel Link Mapping'!$A$1:$A$4, 0))), "")</f>
        <v/>
      </c>
    </row>
    <row r="331" spans="1:24" ht="39.75" customHeight="1" x14ac:dyDescent="0.15">
      <c r="A331" s="62"/>
      <c r="B331" s="62"/>
      <c r="C331" s="62"/>
      <c r="D331" s="165"/>
      <c r="E331" s="177"/>
      <c r="F331" s="165"/>
      <c r="G331" s="54"/>
      <c r="H331" s="54"/>
      <c r="I331" s="54"/>
      <c r="J331" s="206"/>
      <c r="K331" s="204"/>
      <c r="L331" s="521" t="str" cm="1">
        <f t="array" ref="L331">IFERROR(_xlfn.IFS($K331="1 - Start", (_xlfn.XLOOKUP("1 - End", $K331:$K1292,$J331:$J1292)) - (_xlfn.XLOOKUP("1 - Start", $K331:$K1292, $J331:$J1292)), $K331="2 - Start", (_xlfn.XLOOKUP("2 - End", $K331:$K1292, $J331:$J1292)) - (_xlfn.XLOOKUP("2 - Start", $K331:$K1292, $J331:$J1292)), $K331="3 - Start", (_xlfn.XLOOKUP("3 - End", $K331:K1292, $J331:$J1292)) - (_xlfn.XLOOKUP("3 - Start", $K331:K1292, $J331:$J1292)), $K331="4 - Start", (_xlfn.XLOOKUP("4 - End", $K331:$K1292, $J331:$J1292)) - (_xlfn.XLOOKUP("4 - Start", $K331:$K1292, $J331:J1292))), "")</f>
        <v/>
      </c>
      <c r="P331" s="374"/>
      <c r="Q331" s="535" t="str" cm="1">
        <f t="array" ref="Q331">_xlfn.IFNA(IF($P331="N", $O331, (_xlfn.IFS(AND($P331="Y", $M331="1"), 15-$O331, AND($M331="2", $P331="Y"), 9-$O331, AND($M331="3", $P331="Y"), 11-$O331))), "")</f>
        <v/>
      </c>
      <c r="R331" s="536" t="str">
        <f>IF($K331="Session Start", SUM($L331:(INDEX($K331:$K1285, (MATCH("Session End", $K331:$K1285, 0))))), "")</f>
        <v/>
      </c>
      <c r="S331" s="411"/>
      <c r="W331" s="556" t="str">
        <f>IFERROR(INDEX('Kennel Link Mapping'!$B$1:$B$4, (MATCH('Session Log'!$V331, 'Kennel Link Mapping'!$A$1:$A$4, 0))), "")</f>
        <v/>
      </c>
    </row>
    <row r="332" spans="1:24" ht="39.75" customHeight="1" x14ac:dyDescent="0.15">
      <c r="A332" s="62"/>
      <c r="B332" s="62"/>
      <c r="C332" s="62"/>
      <c r="D332" s="165"/>
      <c r="E332" s="177"/>
      <c r="F332" s="165"/>
      <c r="G332" s="54"/>
      <c r="H332" s="54"/>
      <c r="I332" s="54"/>
      <c r="J332" s="206"/>
      <c r="K332" s="204"/>
      <c r="L332" s="521" t="str" cm="1">
        <f t="array" ref="L332">IFERROR(_xlfn.IFS($K332="1 - Start", (_xlfn.XLOOKUP("1 - End", $K332:$K1293,$J332:$J1293)) - (_xlfn.XLOOKUP("1 - Start", $K332:$K1293, $J332:$J1293)), $K332="2 - Start", (_xlfn.XLOOKUP("2 - End", $K332:$K1293, $J332:$J1293)) - (_xlfn.XLOOKUP("2 - Start", $K332:$K1293, $J332:$J1293)), $K332="3 - Start", (_xlfn.XLOOKUP("3 - End", $K332:K1293, $J332:$J1293)) - (_xlfn.XLOOKUP("3 - Start", $K332:K1293, $J332:$J1293)), $K332="4 - Start", (_xlfn.XLOOKUP("4 - End", $K332:$K1293, $J332:$J1293)) - (_xlfn.XLOOKUP("4 - Start", $K332:$K1293, $J332:J1293))), "")</f>
        <v/>
      </c>
      <c r="P332" s="374"/>
      <c r="Q332" s="535" t="str" cm="1">
        <f t="array" ref="Q332">_xlfn.IFNA(IF($P332="N", $O332, (_xlfn.IFS(AND($P332="Y", $M332="1"), 15-$O332, AND($M332="2", $P332="Y"), 9-$O332, AND($M332="3", $P332="Y"), 11-$O332))), "")</f>
        <v/>
      </c>
      <c r="R332" s="536" t="str">
        <f>IF($K332="Session Start", SUM($L332:(INDEX($K332:$K1286, (MATCH("Session End", $K332:$K1286, 0))))), "")</f>
        <v/>
      </c>
      <c r="S332" s="411"/>
      <c r="W332" s="556" t="str">
        <f>IFERROR(INDEX('Kennel Link Mapping'!$B$1:$B$4, (MATCH('Session Log'!$V332, 'Kennel Link Mapping'!$A$1:$A$4, 0))), "")</f>
        <v/>
      </c>
    </row>
    <row r="333" spans="1:24" ht="39.75" customHeight="1" x14ac:dyDescent="0.15">
      <c r="A333" s="62"/>
      <c r="B333" s="62"/>
      <c r="C333" s="62"/>
      <c r="D333" s="165"/>
      <c r="E333" s="177"/>
      <c r="F333" s="165"/>
      <c r="G333" s="54"/>
      <c r="H333" s="54"/>
      <c r="I333" s="54"/>
      <c r="J333" s="206"/>
      <c r="K333" s="203"/>
      <c r="L333" s="521" t="str" cm="1">
        <f t="array" ref="L333">IFERROR(_xlfn.IFS($K333="1 - Start", (_xlfn.XLOOKUP("1 - End", $K333:$K1294,$J333:$J1294)) - (_xlfn.XLOOKUP("1 - Start", $K333:$K1294, $J333:$J1294)), $K333="2 - Start", (_xlfn.XLOOKUP("2 - End", $K333:$K1294, $J333:$J1294)) - (_xlfn.XLOOKUP("2 - Start", $K333:$K1294, $J333:$J1294)), $K333="3 - Start", (_xlfn.XLOOKUP("3 - End", $K333:K1294, $J333:$J1294)) - (_xlfn.XLOOKUP("3 - Start", $K333:K1294, $J333:$J1294)), $K333="4 - Start", (_xlfn.XLOOKUP("4 - End", $K333:$K1294, $J333:$J1294)) - (_xlfn.XLOOKUP("4 - Start", $K333:$K1294, $J333:J1294))), "")</f>
        <v/>
      </c>
      <c r="P333" s="374"/>
      <c r="Q333" s="535" t="str" cm="1">
        <f t="array" ref="Q333">_xlfn.IFNA(IF($P333="N", $O333, (_xlfn.IFS(AND($P333="Y", $M333="1"), 15-$O333, AND($M333="2", $P333="Y"), 9-$O333, AND($M333="3", $P333="Y"), 11-$O333))), "")</f>
        <v/>
      </c>
      <c r="R333" s="536" t="str">
        <f>IF($K333="Session Start", SUM($L333:(INDEX($K333:$K1287, (MATCH("Session End", $K333:$K1287, 0))))), "")</f>
        <v/>
      </c>
      <c r="S333" s="411"/>
      <c r="T333" s="367"/>
      <c r="V333" s="49"/>
      <c r="W333" s="556" t="str">
        <f>IFERROR(INDEX('Kennel Link Mapping'!$B$1:$B$4, (MATCH('Session Log'!$V333, 'Kennel Link Mapping'!$A$1:$A$4, 0))), "")</f>
        <v/>
      </c>
    </row>
    <row r="334" spans="1:24" s="187" customFormat="1" ht="39.75" customHeight="1" x14ac:dyDescent="0.15">
      <c r="A334" s="334"/>
      <c r="B334" s="334"/>
      <c r="C334" s="334"/>
      <c r="D334" s="346"/>
      <c r="E334" s="347"/>
      <c r="F334" s="346"/>
      <c r="G334" s="181"/>
      <c r="H334" s="181"/>
      <c r="I334" s="181"/>
      <c r="J334" s="179"/>
      <c r="K334" s="299"/>
      <c r="L334" s="526" t="str" cm="1">
        <f t="array" ref="L334">IFERROR(_xlfn.IFS($K334="1 - Start", (_xlfn.XLOOKUP("1 - End", $K334:$K1295,$J334:$J1295)) - (_xlfn.XLOOKUP("1 - Start", $K334:$K1295, $J334:$J1295)), $K334="2 - Start", (_xlfn.XLOOKUP("2 - End", $K334:$K1295, $J334:$J1295)) - (_xlfn.XLOOKUP("2 - Start", $K334:$K1295, $J334:$J1295)), $K334="3 - Start", (_xlfn.XLOOKUP("3 - End", $K334:K1295, $J334:$J1295)) - (_xlfn.XLOOKUP("3 - Start", $K334:K1295, $J334:$J1295)), $K334="4 - Start", (_xlfn.XLOOKUP("4 - End", $K334:$K1295, $J334:$J1295)) - (_xlfn.XLOOKUP("4 - Start", $K334:$K1295, $J334:J1295))), "")</f>
        <v/>
      </c>
      <c r="M334" s="350"/>
      <c r="N334" s="371"/>
      <c r="O334" s="399"/>
      <c r="P334" s="375"/>
      <c r="Q334" s="545" t="str" cm="1">
        <f t="array" ref="Q334">_xlfn.IFNA(IF($P334="N", $O334, (_xlfn.IFS(AND($P334="Y", $M334="1"), 15-$O334, AND($M334="2", $P334="Y"), 9-$O334, AND($M334="3", $P334="Y"), 11-$O334))), "")</f>
        <v/>
      </c>
      <c r="R334" s="536" t="str">
        <f>IF($K334="Session Start", SUM($L334:(INDEX($K334:$K1288, (MATCH("Session End", $K334:$K1288, 0))))), "")</f>
        <v/>
      </c>
      <c r="S334" s="411"/>
      <c r="T334" s="366"/>
      <c r="U334" s="184"/>
      <c r="V334" s="185"/>
      <c r="W334" s="556" t="str">
        <f>IFERROR(INDEX('Kennel Link Mapping'!$B$1:$B$4, (MATCH('Session Log'!$V334, 'Kennel Link Mapping'!$A$1:$A$4, 0))), "")</f>
        <v/>
      </c>
      <c r="X334" s="351"/>
    </row>
    <row r="335" spans="1:24" s="46" customFormat="1" ht="39.75" customHeight="1" x14ac:dyDescent="0.15">
      <c r="A335" s="192"/>
      <c r="B335" s="118"/>
      <c r="C335" s="92"/>
      <c r="D335" s="231"/>
      <c r="E335" s="178"/>
      <c r="F335" s="157"/>
      <c r="G335" s="88"/>
      <c r="H335" s="74"/>
      <c r="I335" s="74"/>
      <c r="J335" s="265"/>
      <c r="K335" s="300"/>
      <c r="L335" s="523" t="str" cm="1">
        <f t="array" ref="L335">IFERROR(_xlfn.IFS($K335="1 - Start", (_xlfn.XLOOKUP("1 - End", $K335:$K1299,$J335:$J1299)) - (_xlfn.XLOOKUP("1 - Start", $K335:$K1299, $J335:$J1299)), $K335="2 - Start", (_xlfn.XLOOKUP("2 - End", $K335:$K1299, $J335:$J1299)) - (_xlfn.XLOOKUP("2 - Start", $K335:$K1299, $J335:$J1299)), $K335="3 - Start", (_xlfn.XLOOKUP("3 - End", $K335:K1299, $J335:$J1299)) - (_xlfn.XLOOKUP("3 - Start", $K335:K1299, $J335:$J1299)), $K335="4 - Start", (_xlfn.XLOOKUP("4 - End", $K335:$K1299, $J335:$J1299)) - (_xlfn.XLOOKUP("4 - Start", $K335:$K1299, $J335:J1299))), "")</f>
        <v/>
      </c>
      <c r="M335" s="352"/>
      <c r="N335" s="373"/>
      <c r="O335" s="395"/>
      <c r="P335" s="376"/>
      <c r="Q335" s="539" t="str" cm="1">
        <f t="array" ref="Q335">_xlfn.IFNA(IF($P335="N", $O335, (_xlfn.IFS(AND($P335="Y", $M335="1"), 15-$O335, AND($M335="2", $P335="Y"), 9-$O335, AND($M335="3", $P335="Y"), 11-$O335))), "")</f>
        <v/>
      </c>
      <c r="R335" s="536" t="str">
        <f>IF($K335="Session Start", SUM($L335:(INDEX($K335:$K1292, (MATCH("Session End", $K335:$K1292, 0))))), "")</f>
        <v/>
      </c>
      <c r="S335" s="411"/>
      <c r="T335" s="359"/>
      <c r="U335" s="171"/>
      <c r="V335" s="76"/>
      <c r="W335" s="556" t="str">
        <f>IFERROR(INDEX('Kennel Link Mapping'!$B$1:$B$4, (MATCH('Session Log'!$V335, 'Kennel Link Mapping'!$A$1:$A$4, 0))), "")</f>
        <v/>
      </c>
      <c r="X335" s="353"/>
    </row>
    <row r="336" spans="1:24" ht="39.75" customHeight="1" x14ac:dyDescent="0.15">
      <c r="A336" s="62"/>
      <c r="B336" s="62"/>
      <c r="C336" s="62"/>
      <c r="D336" s="165"/>
      <c r="E336" s="177"/>
      <c r="F336" s="165"/>
      <c r="G336" s="54"/>
      <c r="H336" s="54"/>
      <c r="I336" s="54"/>
      <c r="J336" s="206"/>
      <c r="K336" s="203"/>
      <c r="L336" s="521" t="str" cm="1">
        <f t="array" ref="L336">IFERROR(_xlfn.IFS($K336="1 - Start", (_xlfn.XLOOKUP("1 - End", $K336:$K1300,$J336:$J1300)) - (_xlfn.XLOOKUP("1 - Start", $K336:$K1300, $J336:$J1300)), $K336="2 - Start", (_xlfn.XLOOKUP("2 - End", $K336:$K1300, $J336:$J1300)) - (_xlfn.XLOOKUP("2 - Start", $K336:$K1300, $J336:$J1300)), $K336="3 - Start", (_xlfn.XLOOKUP("3 - End", $K336:K1300, $J336:$J1300)) - (_xlfn.XLOOKUP("3 - Start", $K336:K1300, $J336:$J1300)), $K336="4 - Start", (_xlfn.XLOOKUP("4 - End", $K336:$K1300, $J336:$J1300)) - (_xlfn.XLOOKUP("4 - Start", $K336:$K1300, $J336:J1300))), "")</f>
        <v/>
      </c>
      <c r="P336" s="374"/>
      <c r="Q336" s="535" t="str" cm="1">
        <f t="array" ref="Q336">_xlfn.IFNA(IF($P336="N", $O336, (_xlfn.IFS(AND($P336="Y", $M336="1"), 15-$O336, AND($M336="2", $P336="Y"), 9-$O336, AND($M336="3", $P336="Y"), 11-$O336))), "")</f>
        <v/>
      </c>
      <c r="R336" s="536" t="str">
        <f>IF($K336="Session Start", SUM($L336:(INDEX($K336:$K1293, (MATCH("Session End", $K336:$K1293, 0))))), "")</f>
        <v/>
      </c>
      <c r="S336" s="411"/>
      <c r="W336" s="556" t="str">
        <f>IFERROR(INDEX('Kennel Link Mapping'!$B$1:$B$4, (MATCH('Session Log'!$V336, 'Kennel Link Mapping'!$A$1:$A$4, 0))), "")</f>
        <v/>
      </c>
    </row>
    <row r="337" spans="1:24" ht="39.75" customHeight="1" x14ac:dyDescent="0.15">
      <c r="A337" s="62"/>
      <c r="B337" s="62"/>
      <c r="C337" s="62"/>
      <c r="D337" s="165"/>
      <c r="E337" s="177"/>
      <c r="F337" s="165"/>
      <c r="G337" s="54"/>
      <c r="H337" s="54"/>
      <c r="I337" s="54"/>
      <c r="J337" s="206"/>
      <c r="K337" s="203"/>
      <c r="L337" s="521" t="str" cm="1">
        <f t="array" ref="L337">IFERROR(_xlfn.IFS($K337="1 - Start", (_xlfn.XLOOKUP("1 - End", $K337:$K1301,$J337:$J1301)) - (_xlfn.XLOOKUP("1 - Start", $K337:$K1301, $J337:$J1301)), $K337="2 - Start", (_xlfn.XLOOKUP("2 - End", $K337:$K1301, $J337:$J1301)) - (_xlfn.XLOOKUP("2 - Start", $K337:$K1301, $J337:$J1301)), $K337="3 - Start", (_xlfn.XLOOKUP("3 - End", $K337:K1301, $J337:$J1301)) - (_xlfn.XLOOKUP("3 - Start", $K337:K1301, $J337:$J1301)), $K337="4 - Start", (_xlfn.XLOOKUP("4 - End", $K337:$K1301, $J337:$J1301)) - (_xlfn.XLOOKUP("4 - Start", $K337:$K1301, $J337:J1301))), "")</f>
        <v/>
      </c>
      <c r="P337" s="374"/>
      <c r="Q337" s="535" t="str" cm="1">
        <f t="array" ref="Q337">_xlfn.IFNA(IF($P337="N", $O337, (_xlfn.IFS(AND($P337="Y", $M337="1"), 15-$O337, AND($M337="2", $P337="Y"), 9-$O337, AND($M337="3", $P337="Y"), 11-$O337))), "")</f>
        <v/>
      </c>
      <c r="R337" s="536" t="str">
        <f>IF($K337="Session Start", SUM($L337:(INDEX($K337:$K1294, (MATCH("Session End", $K337:$K1294, 0))))), "")</f>
        <v/>
      </c>
      <c r="S337" s="411"/>
      <c r="W337" s="556" t="str">
        <f>IFERROR(INDEX('Kennel Link Mapping'!$B$1:$B$4, (MATCH('Session Log'!$V337, 'Kennel Link Mapping'!$A$1:$A$4, 0))), "")</f>
        <v/>
      </c>
    </row>
    <row r="338" spans="1:24" ht="39.75" customHeight="1" x14ac:dyDescent="0.15">
      <c r="A338" s="62"/>
      <c r="B338" s="62"/>
      <c r="C338" s="62"/>
      <c r="D338" s="165"/>
      <c r="E338" s="177"/>
      <c r="F338" s="165"/>
      <c r="G338" s="54"/>
      <c r="H338" s="54"/>
      <c r="I338" s="54"/>
      <c r="J338" s="206"/>
      <c r="K338" s="203"/>
      <c r="L338" s="521" t="str" cm="1">
        <f t="array" ref="L338">IFERROR(_xlfn.IFS($K338="1 - Start", (_xlfn.XLOOKUP("1 - End", $K338:$K1302,$J338:$J1302)) - (_xlfn.XLOOKUP("1 - Start", $K338:$K1302, $J338:$J1302)), $K338="2 - Start", (_xlfn.XLOOKUP("2 - End", $K338:$K1302, $J338:$J1302)) - (_xlfn.XLOOKUP("2 - Start", $K338:$K1302, $J338:$J1302)), $K338="3 - Start", (_xlfn.XLOOKUP("3 - End", $K338:K1302, $J338:$J1302)) - (_xlfn.XLOOKUP("3 - Start", $K338:K1302, $J338:$J1302)), $K338="4 - Start", (_xlfn.XLOOKUP("4 - End", $K338:$K1302, $J338:$J1302)) - (_xlfn.XLOOKUP("4 - Start", $K338:$K1302, $J338:J1302))), "")</f>
        <v/>
      </c>
      <c r="P338" s="374"/>
      <c r="Q338" s="535" t="str" cm="1">
        <f t="array" ref="Q338">_xlfn.IFNA(IF($P338="N", $O338, (_xlfn.IFS(AND($P338="Y", $M338="1"), 15-$O338, AND($M338="2", $P338="Y"), 9-$O338, AND($M338="3", $P338="Y"), 11-$O338))), "")</f>
        <v/>
      </c>
      <c r="R338" s="536" t="str">
        <f>IF($K338="Session Start", SUM($L338:(INDEX($K338:$K1295, (MATCH("Session End", $K338:$K1295, 0))))), "")</f>
        <v/>
      </c>
      <c r="S338" s="411"/>
      <c r="W338" s="556" t="str">
        <f>IFERROR(INDEX('Kennel Link Mapping'!$B$1:$B$4, (MATCH('Session Log'!$V338, 'Kennel Link Mapping'!$A$1:$A$4, 0))), "")</f>
        <v/>
      </c>
    </row>
    <row r="339" spans="1:24" s="110" customFormat="1" ht="39.75" customHeight="1" x14ac:dyDescent="0.15">
      <c r="A339" s="434"/>
      <c r="B339" s="434"/>
      <c r="C339" s="434"/>
      <c r="D339" s="435"/>
      <c r="E339" s="436"/>
      <c r="F339" s="435"/>
      <c r="G339" s="437"/>
      <c r="H339" s="437"/>
      <c r="I339" s="437"/>
      <c r="J339" s="266"/>
      <c r="K339" s="438"/>
      <c r="L339" s="527" t="str" cm="1">
        <f t="array" ref="L339">IFERROR(_xlfn.IFS($K339="1 - Start", (_xlfn.XLOOKUP("1 - End", $K339:$K1303,$J339:$J1303)) - (_xlfn.XLOOKUP("1 - Start", $K339:$K1303, $J339:$J1303)), $K339="2 - Start", (_xlfn.XLOOKUP("2 - End", $K339:$K1303, $J339:$J1303)) - (_xlfn.XLOOKUP("2 - Start", $K339:$K1303, $J339:$J1303)), $K339="3 - Start", (_xlfn.XLOOKUP("3 - End", $K339:K1303, $J339:$J1303)) - (_xlfn.XLOOKUP("3 - Start", $K339:K1303, $J339:$J1303)), $K339="4 - Start", (_xlfn.XLOOKUP("4 - End", $K339:$K1303, $J339:$J1303)) - (_xlfn.XLOOKUP("4 - Start", $K339:$K1303, $J339:J1303))), "")</f>
        <v/>
      </c>
      <c r="M339" s="439"/>
      <c r="N339" s="563"/>
      <c r="O339" s="440"/>
      <c r="P339" s="441"/>
      <c r="Q339" s="548" t="str" cm="1">
        <f t="array" ref="Q339">_xlfn.IFNA(IF($P339="N", $O339, (_xlfn.IFS(AND($P339="Y", $M339="1"), 15-$O339, AND($M339="2", $P339="Y"), 9-$O339, AND($M339="3", $P339="Y"), 11-$O339))), "")</f>
        <v/>
      </c>
      <c r="R339" s="549" t="str">
        <f>IF($K339="Session Start", SUM($L339:(INDEX($K339:$K1296, (MATCH("Session End", $K339:$K1296, 0))))), "")</f>
        <v/>
      </c>
      <c r="S339" s="442"/>
      <c r="T339" s="443"/>
      <c r="U339" s="444"/>
      <c r="V339" s="109"/>
      <c r="W339" s="556" t="str">
        <f>IFERROR(INDEX('Kennel Link Mapping'!$B$1:$B$4, (MATCH('Session Log'!$V339, 'Kennel Link Mapping'!$A$1:$A$4, 0))), "")</f>
        <v/>
      </c>
      <c r="X339" s="445"/>
    </row>
    <row r="340" spans="1:24" s="459" customFormat="1" ht="39.75" customHeight="1" thickBot="1" x14ac:dyDescent="0.2">
      <c r="A340" s="446"/>
      <c r="B340" s="447"/>
      <c r="C340" s="447"/>
      <c r="D340" s="447"/>
      <c r="E340" s="448"/>
      <c r="F340" s="447"/>
      <c r="G340" s="449"/>
      <c r="H340" s="449"/>
      <c r="I340" s="449"/>
      <c r="J340" s="450"/>
      <c r="K340" s="451"/>
      <c r="L340" s="528" t="str" cm="1">
        <f t="array" ref="L340">IFERROR(_xlfn.IFS($K340="1 - Start", (_xlfn.XLOOKUP("1 - End", $K340:$K1304,$J340:$J1304)) - (_xlfn.XLOOKUP("1 - Start", $K340:$K1304, $J340:$J1304)), $K340="2 - Start", (_xlfn.XLOOKUP("2 - End", $K340:$K1304, $J340:$J1304)) - (_xlfn.XLOOKUP("2 - Start", $K340:$K1304, $J340:$J1304)), $K340="3 - Start", (_xlfn.XLOOKUP("3 - End", $K340:K1304, $J340:$J1304)) - (_xlfn.XLOOKUP("3 - Start", $K340:K1304, $J340:$J1304)), $K340="4 - Start", (_xlfn.XLOOKUP("4 - End", $K340:$K1304, $J340:$J1304)) - (_xlfn.XLOOKUP("4 - Start", $K340:$K1304, $J340:J1304))), "")</f>
        <v/>
      </c>
      <c r="M340" s="452"/>
      <c r="N340" s="454"/>
      <c r="O340" s="453"/>
      <c r="P340" s="454"/>
      <c r="Q340" s="550" t="str" cm="1">
        <f t="array" ref="Q340">_xlfn.IFNA(IF($P340="N", $O340, (_xlfn.IFS(AND($P340="Y", $M340="1"), 15-$O340, AND($M340="2", $P340="Y"), 9-$O340, AND($M340="3", $P340="Y"), 11-$O340))), "")</f>
        <v/>
      </c>
      <c r="R340" s="551" t="str">
        <f>IF($K340="Session Start", SUM($L340:(INDEX($K340:$K1297, (MATCH("Session End", $K340:$K1297, 0))))), "")</f>
        <v/>
      </c>
      <c r="S340" s="455"/>
      <c r="T340" s="456"/>
      <c r="U340" s="457"/>
      <c r="V340" s="456"/>
      <c r="W340" s="556" t="str">
        <f>IFERROR(INDEX('Kennel Link Mapping'!$B$1:$B$4, (MATCH('Session Log'!$V340, 'Kennel Link Mapping'!$A$1:$A$4, 0))), "")</f>
        <v/>
      </c>
      <c r="X340" s="458"/>
    </row>
    <row r="341" spans="1:24" s="46" customFormat="1" ht="39.75" customHeight="1" x14ac:dyDescent="0.15">
      <c r="A341" s="192"/>
      <c r="B341" s="118"/>
      <c r="C341" s="92"/>
      <c r="D341" s="361"/>
      <c r="E341" s="178"/>
      <c r="F341" s="157"/>
      <c r="G341" s="88"/>
      <c r="H341" s="74"/>
      <c r="I341" s="74"/>
      <c r="J341" s="265"/>
      <c r="K341" s="300"/>
      <c r="L341" s="523" t="str" cm="1">
        <f t="array" ref="L341">IFERROR(_xlfn.IFS($K341="1 - Start", (_xlfn.XLOOKUP("1 - End", $K341:$K1305,$J341:$J1305)) - (_xlfn.XLOOKUP("1 - Start", $K341:$K1305, $J341:$J1305)), $K341="2 - Start", (_xlfn.XLOOKUP("2 - End", $K341:$K1305, $J341:$J1305)) - (_xlfn.XLOOKUP("2 - Start", $K341:$K1305, $J341:$J1305)), $K341="3 - Start", (_xlfn.XLOOKUP("3 - End", $K341:K1305, $J341:$J1305)) - (_xlfn.XLOOKUP("3 - Start", $K341:K1305, $J341:$J1305)), $K341="4 - Start", (_xlfn.XLOOKUP("4 - End", $K341:$K1305, $J341:$J1305)) - (_xlfn.XLOOKUP("4 - Start", $K341:$K1305, $J341:J1305))), "")</f>
        <v/>
      </c>
      <c r="M341" s="352"/>
      <c r="N341" s="373"/>
      <c r="O341" s="395"/>
      <c r="P341" s="376"/>
      <c r="Q341" s="539"/>
      <c r="R341" s="540" t="str">
        <f>IF($K341="Session Start", SUM($L341:(INDEX($K341:$K1298, (MATCH("Session End", $K341:$K1298, 0))))), "")</f>
        <v/>
      </c>
      <c r="S341" s="332"/>
      <c r="T341" s="333"/>
      <c r="U341" s="171"/>
      <c r="V341" s="76"/>
      <c r="W341" s="556" t="str">
        <f>IFERROR(INDEX('Kennel Link Mapping'!$B$1:$B$4, (MATCH('Session Log'!$V341, 'Kennel Link Mapping'!$A$1:$A$4, 0))), "")</f>
        <v/>
      </c>
      <c r="X341" s="353"/>
    </row>
    <row r="342" spans="1:24" ht="39.75" customHeight="1" x14ac:dyDescent="0.15">
      <c r="A342" s="62"/>
      <c r="B342" s="62"/>
      <c r="C342" s="62"/>
      <c r="D342" s="165"/>
      <c r="E342" s="177"/>
      <c r="F342" s="165"/>
      <c r="G342" s="54"/>
      <c r="H342" s="54"/>
      <c r="I342" s="54"/>
      <c r="J342" s="206"/>
      <c r="K342" s="203"/>
      <c r="L342" s="521" t="str" cm="1">
        <f t="array" ref="L342">IFERROR(_xlfn.IFS($K342="1 - Start", (_xlfn.XLOOKUP("1 - End", $K342:$K1306,$J342:$J1306)) - (_xlfn.XLOOKUP("1 - Start", $K342:$K1306, $J342:$J1306)), $K342="2 - Start", (_xlfn.XLOOKUP("2 - End", $K342:$K1306, $J342:$J1306)) - (_xlfn.XLOOKUP("2 - Start", $K342:$K1306, $J342:$J1306)), $K342="3 - Start", (_xlfn.XLOOKUP("3 - End", $K342:K1306, $J342:$J1306)) - (_xlfn.XLOOKUP("3 - Start", $K342:K1306, $J342:$J1306)), $K342="4 - Start", (_xlfn.XLOOKUP("4 - End", $K342:$K1306, $J342:$J1306)) - (_xlfn.XLOOKUP("4 - Start", $K342:$K1306, $J342:J1306))), "")</f>
        <v/>
      </c>
      <c r="M342" s="352"/>
      <c r="N342" s="373"/>
      <c r="O342" s="395"/>
      <c r="P342" s="376"/>
      <c r="Q342" s="539" t="str" cm="1">
        <f t="array" ref="Q342">_xlfn.IFNA(IF($P342="N", $O342, (_xlfn.IFS(AND($P342="Y", $M342="1"), 15-$O342, AND($M342="2", $P342="Y"), 9-$O342, AND($M342="3", $P342="Y"), 11-$O342))), "")</f>
        <v/>
      </c>
      <c r="R342" s="536" t="str">
        <f>IF($K342="Session Start", SUM($L342:(INDEX($K342:$K1299, (MATCH("Session End", $K342:$K1299, 0))))), "")</f>
        <v/>
      </c>
      <c r="S342" s="411"/>
      <c r="W342" s="556" t="str">
        <f>IFERROR(INDEX('Kennel Link Mapping'!$B$1:$B$4, (MATCH('Session Log'!$V342, 'Kennel Link Mapping'!$A$1:$A$4, 0))), "")</f>
        <v/>
      </c>
    </row>
    <row r="343" spans="1:24" ht="39.75" customHeight="1" x14ac:dyDescent="0.15">
      <c r="A343" s="62"/>
      <c r="B343" s="62"/>
      <c r="C343" s="62"/>
      <c r="D343" s="165"/>
      <c r="E343" s="177"/>
      <c r="F343" s="165"/>
      <c r="G343" s="54"/>
      <c r="H343" s="54"/>
      <c r="I343" s="54"/>
      <c r="J343" s="206"/>
      <c r="K343" s="169"/>
      <c r="L343" s="521" t="str" cm="1">
        <f t="array" ref="L343">IFERROR(_xlfn.IFS(#REF!="1 - Start", (_xlfn.XLOOKUP("1 - End", $K343:$K1307,$J343:$J1307)) - (_xlfn.XLOOKUP("1 - Start", $K343:$K1307, $J343:$J1307)),#REF!= "2 - Start", (_xlfn.XLOOKUP("2 - End", $K343:$K1307, $J343:$J1307)) - (_xlfn.XLOOKUP("2 - Start", $K343:$K1307, $J343:$J1307)),#REF!= "3 - Start", (_xlfn.XLOOKUP("3 - End", $K343:K1307, $J343:$J1307)) - (_xlfn.XLOOKUP("3 - Start", $K343:K1307, $J343:$J1307)),#REF!= "4 - Start", (_xlfn.XLOOKUP("4 - End", $K343:$K1307, $J343:$J1307)) - (_xlfn.XLOOKUP("4 - Start", $K343:$K1307, $J343:J1307))), "")</f>
        <v/>
      </c>
      <c r="P343" s="374"/>
      <c r="Q343" s="535" t="str" cm="1">
        <f t="array" ref="Q343">_xlfn.IFNA(IF($P343="N", $O343, (_xlfn.IFS(AND($P343="Y", $M343="1"), 15-$O343, AND($M343="2", $P343="Y"), 9-$O343, AND($M343="3", $P343="Y"), 11-$O343))), "")</f>
        <v/>
      </c>
      <c r="R343" s="536" t="str">
        <f>IF($K343="Session Start", SUM($L343:(INDEX($K343:$K1300, (MATCH("Session End", $K343:$K1300, 0))))), "")</f>
        <v/>
      </c>
      <c r="S343" s="411"/>
      <c r="W343" s="556" t="str">
        <f>IFERROR(INDEX('Kennel Link Mapping'!$B$1:$B$4, (MATCH('Session Log'!$V343, 'Kennel Link Mapping'!$A$1:$A$4, 0))), "")</f>
        <v/>
      </c>
    </row>
    <row r="344" spans="1:24" ht="39.75" customHeight="1" x14ac:dyDescent="0.15">
      <c r="A344" s="62"/>
      <c r="B344" s="62"/>
      <c r="C344" s="62"/>
      <c r="D344" s="165"/>
      <c r="E344" s="177"/>
      <c r="F344" s="165"/>
      <c r="G344" s="54"/>
      <c r="H344" s="54"/>
      <c r="I344" s="54"/>
      <c r="J344" s="169"/>
      <c r="K344" s="203"/>
      <c r="L344" s="521" t="str" cm="1">
        <f t="array" ref="L344">IFERROR(_xlfn.IFS($K344="1 - Start", (_xlfn.XLOOKUP("1 - End", $K344:$K1308,$J344:$J1308)) - (_xlfn.XLOOKUP("1 - Start", $K344:$K1308, $J344:$J1308)), $K344="2 - Start", (_xlfn.XLOOKUP("2 - End", $K344:$K1308, $J344:$J1308)) - (_xlfn.XLOOKUP("2 - Start", $K344:$K1308, $J344:$J1308)), $K344="3 - Start", (_xlfn.XLOOKUP("3 - End", $K344:K1308, $J344:$J1308)) - (_xlfn.XLOOKUP("3 - Start", $K344:K1308, $J344:$J1308)), $K344="4 - Start", (_xlfn.XLOOKUP("4 - End", $K344:$K1308, $J344:$J1308)) - (_xlfn.XLOOKUP("4 - Start", $K344:$K1308, $J344:J1308))), "")</f>
        <v/>
      </c>
      <c r="P344" s="374"/>
      <c r="Q344" s="535" t="str" cm="1">
        <f t="array" ref="Q344">_xlfn.IFNA(IF($P344="N", $O344, (_xlfn.IFS(AND($P344="Y", $M344="1"), 15-$O344, AND($M344="2", $P344="Y"), 9-$O344, AND($M344="3", $P344="Y"), 11-$O344))), "")</f>
        <v/>
      </c>
      <c r="R344" s="536" t="str">
        <f>IF($K344="Session Start", SUM($L344:(INDEX($K344:$K1301, (MATCH("Session End", $K344:$K1301, 0))))), "")</f>
        <v/>
      </c>
      <c r="S344" s="411"/>
      <c r="W344" s="556" t="str">
        <f>IFERROR(INDEX('Kennel Link Mapping'!$B$1:$B$4, (MATCH('Session Log'!$V344, 'Kennel Link Mapping'!$A$1:$A$4, 0))), "")</f>
        <v/>
      </c>
    </row>
    <row r="345" spans="1:24" ht="39.75" customHeight="1" x14ac:dyDescent="0.15">
      <c r="A345" s="62"/>
      <c r="B345" s="62"/>
      <c r="C345" s="62"/>
      <c r="D345" s="165"/>
      <c r="E345" s="177"/>
      <c r="F345" s="165"/>
      <c r="G345" s="54"/>
      <c r="H345" s="54"/>
      <c r="I345" s="54"/>
      <c r="J345" s="169"/>
      <c r="K345" s="203"/>
      <c r="L345" s="521" t="str" cm="1">
        <f t="array" ref="L345">IFERROR(_xlfn.IFS($K345="1 - Start", (_xlfn.XLOOKUP("1 - End", $K345:$K1309,$J345:$J1309)) - (_xlfn.XLOOKUP("1 - Start", $K345:$K1309, $J345:$J1309)), $K345="2 - Start", (_xlfn.XLOOKUP("2 - End", $K345:$K1309, $J345:$J1309)) - (_xlfn.XLOOKUP("2 - Start", $K345:$K1309, $J345:$J1309)), $K345="3 - Start", (_xlfn.XLOOKUP("3 - End", $K345:K1309, $J345:$J1309)) - (_xlfn.XLOOKUP("3 - Start", $K345:K1309, $J345:$J1309)), $K345="4 - Start", (_xlfn.XLOOKUP("4 - End", $K345:$K1309, $J345:$J1309)) - (_xlfn.XLOOKUP("4 - Start", $K345:$K1309, $J345:J1309))), "")</f>
        <v/>
      </c>
      <c r="P345" s="374"/>
      <c r="Q345" s="535" t="str" cm="1">
        <f t="array" ref="Q345">_xlfn.IFNA(IF($P345="N", $O345, (_xlfn.IFS(AND($P345="Y", $M345="1"), 15-$O345, AND($M345="2", $P345="Y"), 9-$O345, AND($M345="3", $P345="Y"), 11-$O345))), "")</f>
        <v/>
      </c>
      <c r="R345" s="536" t="str">
        <f>IF($K345="Session Start", SUM($L345:(INDEX($K345:$K1302, (MATCH("Session End", $K345:$K1302, 0))))), "")</f>
        <v/>
      </c>
      <c r="S345" s="411"/>
      <c r="W345" s="556" t="str">
        <f>IFERROR(INDEX('Kennel Link Mapping'!$B$1:$B$4, (MATCH('Session Log'!$V345, 'Kennel Link Mapping'!$A$1:$A$4, 0))), "")</f>
        <v/>
      </c>
    </row>
    <row r="346" spans="1:24" ht="39.75" customHeight="1" x14ac:dyDescent="0.15">
      <c r="A346" s="62"/>
      <c r="B346" s="62"/>
      <c r="C346" s="62"/>
      <c r="D346" s="165"/>
      <c r="E346" s="177"/>
      <c r="F346" s="165"/>
      <c r="G346" s="54"/>
      <c r="H346" s="54"/>
      <c r="I346" s="54"/>
      <c r="J346" s="169"/>
      <c r="K346" s="203"/>
      <c r="L346" s="521" t="str" cm="1">
        <f t="array" ref="L346">IFERROR(_xlfn.IFS($K346="1 - Start", (_xlfn.XLOOKUP("1 - End", $K346:$K1310,$J346:$J1310)) - (_xlfn.XLOOKUP("1 - Start", $K346:$K1310, $J346:$J1310)), $K346="2 - Start", (_xlfn.XLOOKUP("2 - End", $K346:$K1310, $J346:$J1310)) - (_xlfn.XLOOKUP("2 - Start", $K346:$K1310, $J346:$J1310)), $K346="3 - Start", (_xlfn.XLOOKUP("3 - End", $K346:K1310, $J346:$J1310)) - (_xlfn.XLOOKUP("3 - Start", $K346:K1310, $J346:$J1310)), $K346="4 - Start", (_xlfn.XLOOKUP("4 - End", $K346:$K1310, $J346:$J1310)) - (_xlfn.XLOOKUP("4 - Start", $K346:$K1310, $J346:J1310))), "")</f>
        <v/>
      </c>
      <c r="P346" s="374"/>
      <c r="Q346" s="535" t="str" cm="1">
        <f t="array" ref="Q346">_xlfn.IFNA(IF($P346="N", $O346, (_xlfn.IFS(AND($P346="Y", $M346="1"), 15-$O346, AND($M346="2", $P346="Y"), 9-$O346, AND($M346="3", $P346="Y"), 11-$O346))), "")</f>
        <v/>
      </c>
      <c r="R346" s="536" t="str">
        <f>IF($K346="Session Start", SUM($L346:(INDEX($K346:$K1303, (MATCH("Session End", $K346:$K1303, 0))))), "")</f>
        <v/>
      </c>
      <c r="S346" s="411"/>
      <c r="W346" s="556" t="str">
        <f>IFERROR(INDEX('Kennel Link Mapping'!$B$1:$B$4, (MATCH('Session Log'!$V346, 'Kennel Link Mapping'!$A$1:$A$4, 0))), "")</f>
        <v/>
      </c>
    </row>
    <row r="347" spans="1:24" ht="39.75" customHeight="1" x14ac:dyDescent="0.15">
      <c r="A347" s="62"/>
      <c r="B347" s="62"/>
      <c r="C347" s="62"/>
      <c r="D347" s="165"/>
      <c r="E347" s="177"/>
      <c r="F347" s="165"/>
      <c r="G347" s="54"/>
      <c r="H347" s="54"/>
      <c r="I347" s="54"/>
      <c r="J347" s="169"/>
      <c r="K347" s="203"/>
      <c r="L347" s="521" t="str" cm="1">
        <f t="array" ref="L347">IFERROR(_xlfn.IFS($K347="1 - Start", (_xlfn.XLOOKUP("1 - End", $K347:$K1311,$J347:$J1311)) - (_xlfn.XLOOKUP("1 - Start", $K347:$K1311, $J347:$J1311)), $K347="2 - Start", (_xlfn.XLOOKUP("2 - End", $K347:$K1311, $J347:$J1311)) - (_xlfn.XLOOKUP("2 - Start", $K347:$K1311, $J347:$J1311)), $K347="3 - Start", (_xlfn.XLOOKUP("3 - End", $K347:K1311, $J347:$J1311)) - (_xlfn.XLOOKUP("3 - Start", $K347:K1311, $J347:$J1311)), $K347="4 - Start", (_xlfn.XLOOKUP("4 - End", $K347:$K1311, $J347:$J1311)) - (_xlfn.XLOOKUP("4 - Start", $K347:$K1311, $J347:J1311))), "")</f>
        <v/>
      </c>
      <c r="P347" s="374"/>
      <c r="Q347" s="535" t="str" cm="1">
        <f t="array" ref="Q347">_xlfn.IFNA(IF($P347="N", $O347, (_xlfn.IFS(AND($P347="Y", $M347="1"), 15-$O347, AND($M347="2", $P347="Y"), 9-$O347, AND($M347="3", $P347="Y"), 11-$O347))), "")</f>
        <v/>
      </c>
      <c r="R347" s="536" t="str">
        <f>IF($K347="Session Start", SUM($L347:(INDEX($K347:$K1304, (MATCH("Session End", $K347:$K1304, 0))))), "")</f>
        <v/>
      </c>
      <c r="S347" s="411"/>
      <c r="W347" s="556" t="str">
        <f>IFERROR(INDEX('Kennel Link Mapping'!$B$1:$B$4, (MATCH('Session Log'!$V347, 'Kennel Link Mapping'!$A$1:$A$4, 0))), "")</f>
        <v/>
      </c>
    </row>
    <row r="348" spans="1:24" ht="39.75" customHeight="1" x14ac:dyDescent="0.15">
      <c r="A348" s="62"/>
      <c r="B348" s="62"/>
      <c r="C348" s="62"/>
      <c r="D348" s="165"/>
      <c r="E348" s="177"/>
      <c r="F348" s="165"/>
      <c r="G348" s="54"/>
      <c r="H348" s="54"/>
      <c r="I348" s="54"/>
      <c r="J348" s="169"/>
      <c r="K348" s="203"/>
      <c r="L348" s="521" t="str" cm="1">
        <f t="array" ref="L348">IFERROR(_xlfn.IFS($K348="1 - Start", (_xlfn.XLOOKUP("1 - End", $K348:$K1312,$J348:$J1312)) - (_xlfn.XLOOKUP("1 - Start", $K348:$K1312, $J348:$J1312)), $K348="2 - Start", (_xlfn.XLOOKUP("2 - End", $K348:$K1312, $J348:$J1312)) - (_xlfn.XLOOKUP("2 - Start", $K348:$K1312, $J348:$J1312)), $K348="3 - Start", (_xlfn.XLOOKUP("3 - End", $K348:K1312, $J348:$J1312)) - (_xlfn.XLOOKUP("3 - Start", $K348:K1312, $J348:$J1312)), $K348="4 - Start", (_xlfn.XLOOKUP("4 - End", $K348:$K1312, $J348:$J1312)) - (_xlfn.XLOOKUP("4 - Start", $K348:$K1312, $J348:J1312))), "")</f>
        <v/>
      </c>
      <c r="P348" s="374"/>
      <c r="Q348" s="535" t="str" cm="1">
        <f t="array" ref="Q348">_xlfn.IFNA(IF($P348="N", $O348, (_xlfn.IFS(AND($P348="Y", $M348="1"), 15-$O348, AND($M348="2", $P348="Y"), 9-$O348, AND($M348="3", $P348="Y"), 11-$O348))), "")</f>
        <v/>
      </c>
      <c r="R348" s="536" t="str">
        <f>IF($K348="Session Start", SUM($L348:(INDEX($K348:$K1305, (MATCH("Session End", $K348:$K1305, 0))))), "")</f>
        <v/>
      </c>
      <c r="S348" s="411"/>
      <c r="W348" s="556" t="str">
        <f>IFERROR(INDEX('Kennel Link Mapping'!$B$1:$B$4, (MATCH('Session Log'!$V348, 'Kennel Link Mapping'!$A$1:$A$4, 0))), "")</f>
        <v/>
      </c>
    </row>
    <row r="349" spans="1:24" ht="39.75" customHeight="1" x14ac:dyDescent="0.15">
      <c r="A349" s="62"/>
      <c r="B349" s="62"/>
      <c r="C349" s="62"/>
      <c r="D349" s="165"/>
      <c r="E349" s="177"/>
      <c r="F349" s="165"/>
      <c r="G349" s="54"/>
      <c r="H349" s="54"/>
      <c r="I349" s="54"/>
      <c r="J349" s="206"/>
      <c r="K349" s="203"/>
      <c r="L349" s="521" t="str" cm="1">
        <f t="array" ref="L349">IFERROR(_xlfn.IFS($K349="1 - Start", (_xlfn.XLOOKUP("1 - End", $K349:$K1313,$J349:$J1313)) - (_xlfn.XLOOKUP("1 - Start", $K349:$K1313, $J349:$J1313)), $K349="2 - Start", (_xlfn.XLOOKUP("2 - End", $K349:$K1313, $J349:$J1313)) - (_xlfn.XLOOKUP("2 - Start", $K349:$K1313, $J349:$J1313)), $K349="3 - Start", (_xlfn.XLOOKUP("3 - End", $K349:K1313, $J349:$J1313)) - (_xlfn.XLOOKUP("3 - Start", $K349:K1313, $J349:$J1313)), $K349="4 - Start", (_xlfn.XLOOKUP("4 - End", $K349:$K1313, $J349:$J1313)) - (_xlfn.XLOOKUP("4 - Start", $K349:$K1313, $J349:J1313))), "")</f>
        <v/>
      </c>
      <c r="P349" s="374"/>
      <c r="Q349" s="535" t="str" cm="1">
        <f t="array" ref="Q349">_xlfn.IFNA(IF($P349="N", $O349, (_xlfn.IFS(AND($P349="Y", $M349="1"), 15-$O349, AND($M349="2", $P349="Y"), 9-$O349, AND($M349="3", $P349="Y"), 11-$O349))), "")</f>
        <v/>
      </c>
      <c r="R349" s="536" t="str">
        <f>IF($K349="Session Start", SUM($L349:(INDEX($K349:$K1306, (MATCH("Session End", $K349:$K1306, 0))))), "")</f>
        <v/>
      </c>
      <c r="S349" s="411"/>
      <c r="W349" s="556" t="str">
        <f>IFERROR(INDEX('Kennel Link Mapping'!$B$1:$B$4, (MATCH('Session Log'!$V349, 'Kennel Link Mapping'!$A$1:$A$4, 0))), "")</f>
        <v/>
      </c>
    </row>
    <row r="350" spans="1:24" ht="45.75" customHeight="1" x14ac:dyDescent="0.15">
      <c r="A350" s="62"/>
      <c r="B350" s="62"/>
      <c r="C350" s="62"/>
      <c r="D350" s="165"/>
      <c r="E350" s="177"/>
      <c r="F350" s="165"/>
      <c r="G350" s="54"/>
      <c r="H350" s="54"/>
      <c r="I350" s="54"/>
      <c r="J350" s="206"/>
      <c r="K350" s="203"/>
      <c r="L350" s="521" t="str" cm="1">
        <f t="array" ref="L350">IFERROR(_xlfn.IFS($K350="1 - Start", (_xlfn.XLOOKUP("1 - End", $K350:$K1314,$J350:$J1314)) - (_xlfn.XLOOKUP("1 - Start", $K350:$K1314, $J350:$J1314)), $K350="2 - Start", (_xlfn.XLOOKUP("2 - End", $K350:$K1314, $J350:$J1314)) - (_xlfn.XLOOKUP("2 - Start", $K350:$K1314, $J350:$J1314)), $K350="3 - Start", (_xlfn.XLOOKUP("3 - End", $K350:K1314, $J350:$J1314)) - (_xlfn.XLOOKUP("3 - Start", $K350:K1314, $J350:$J1314)), $K350="4 - Start", (_xlfn.XLOOKUP("4 - End", $K350:$K1314, $J350:$J1314)) - (_xlfn.XLOOKUP("4 - Start", $K350:$K1314, $J350:J1314))), "")</f>
        <v/>
      </c>
      <c r="P350" s="374"/>
      <c r="Q350" s="535" t="str" cm="1">
        <f t="array" ref="Q350">_xlfn.IFNA(IF($P350="N", $O350, (_xlfn.IFS(AND($P350="Y", $M350="1"), 15-$O350, AND($M350="2", $P350="Y"), 9-$O350, AND($M350="3", $P350="Y"), 11-$O350))), "")</f>
        <v/>
      </c>
      <c r="R350" s="536" t="str">
        <f>IF($K350="Session Start", SUM($L350:(INDEX($K350:$K1307, (MATCH("Session End", $K350:$K1307, 0))))), "")</f>
        <v/>
      </c>
      <c r="S350" s="411"/>
      <c r="V350" s="463"/>
      <c r="W350" s="556" t="str">
        <f>IFERROR(INDEX('Kennel Link Mapping'!$B$1:$B$4, (MATCH('Session Log'!$V350, 'Kennel Link Mapping'!$A$1:$A$4, 0))), "")</f>
        <v/>
      </c>
    </row>
    <row r="351" spans="1:24" ht="39.75" customHeight="1" x14ac:dyDescent="0.15">
      <c r="A351" s="62"/>
      <c r="B351" s="62"/>
      <c r="C351" s="62"/>
      <c r="D351" s="165"/>
      <c r="E351" s="177"/>
      <c r="F351" s="165"/>
      <c r="G351" s="54"/>
      <c r="H351" s="54"/>
      <c r="I351" s="54"/>
      <c r="J351" s="169"/>
      <c r="K351" s="203"/>
      <c r="L351" s="521" t="str" cm="1">
        <f t="array" ref="L351">IFERROR(_xlfn.IFS($K351="1 - Start", (_xlfn.XLOOKUP("1 - End", $K351:$K1315,$J351:$J1315)) - (_xlfn.XLOOKUP("1 - Start", $K351:$K1315, $J351:$J1315)), $K351="2 - Start", (_xlfn.XLOOKUP("2 - End", $K351:$K1315, $J351:$J1315)) - (_xlfn.XLOOKUP("2 - Start", $K351:$K1315, $J351:$J1315)), $K351="3 - Start", (_xlfn.XLOOKUP("3 - End", $K351:K1315, $J351:$J1315)) - (_xlfn.XLOOKUP("3 - Start", $K351:K1315, $J351:$J1315)), $K351="4 - Start", (_xlfn.XLOOKUP("4 - End", $K351:$K1315, $J351:$J1315)) - (_xlfn.XLOOKUP("4 - Start", $K351:$K1315, $J351:J1315))), "")</f>
        <v/>
      </c>
      <c r="P351" s="374"/>
      <c r="Q351" s="535" t="str" cm="1">
        <f t="array" ref="Q351">_xlfn.IFNA(IF($P351="N", $O351, (_xlfn.IFS(AND($P351="Y", $M351="1"), 15-$O351, AND($M351="2", $P351="Y"), 9-$O351, AND($M351="3", $P351="Y"), 11-$O351))), "")</f>
        <v/>
      </c>
      <c r="R351" s="536" t="str">
        <f>IF($K351="Session Start", SUM($L351:(INDEX($K351:$K1308, (MATCH("Session End", $K351:$K1308, 0))))), "")</f>
        <v/>
      </c>
      <c r="S351" s="411"/>
      <c r="W351" s="556" t="str">
        <f>IFERROR(INDEX('Kennel Link Mapping'!$B$1:$B$4, (MATCH('Session Log'!$V351, 'Kennel Link Mapping'!$A$1:$A$4, 0))), "")</f>
        <v/>
      </c>
    </row>
    <row r="352" spans="1:24" ht="39.75" customHeight="1" x14ac:dyDescent="0.15">
      <c r="A352" s="62"/>
      <c r="B352" s="62"/>
      <c r="C352" s="62"/>
      <c r="D352" s="165"/>
      <c r="E352" s="177"/>
      <c r="F352" s="165"/>
      <c r="G352" s="54"/>
      <c r="H352" s="54"/>
      <c r="I352" s="54"/>
      <c r="J352" s="169"/>
      <c r="K352" s="203"/>
      <c r="L352" s="521" t="str" cm="1">
        <f t="array" ref="L352">IFERROR(_xlfn.IFS($K352="1 - Start", (_xlfn.XLOOKUP("1 - End", $K352:$K1316,$J352:$J1316)) - (_xlfn.XLOOKUP("1 - Start", $K352:$K1316, $J352:$J1316)), $K352="2 - Start", (_xlfn.XLOOKUP("2 - End", $K352:$K1316, $J352:$J1316)) - (_xlfn.XLOOKUP("2 - Start", $K352:$K1316, $J352:$J1316)), $K352="3 - Start", (_xlfn.XLOOKUP("3 - End", $K352:K1316, $J352:$J1316)) - (_xlfn.XLOOKUP("3 - Start", $K352:K1316, $J352:$J1316)), $K352="4 - Start", (_xlfn.XLOOKUP("4 - End", $K352:$K1316, $J352:$J1316)) - (_xlfn.XLOOKUP("4 - Start", $K352:$K1316, $J352:J1316))), "")</f>
        <v/>
      </c>
      <c r="P352" s="374"/>
      <c r="Q352" s="535" t="str" cm="1">
        <f t="array" ref="Q352">_xlfn.IFNA(IF($P352="N", $O352, (_xlfn.IFS(AND($P352="Y", $M352="1"), 15-$O352, AND($M352="2", $P352="Y"), 9-$O352, AND($M352="3", $P352="Y"), 11-$O352))), "")</f>
        <v/>
      </c>
      <c r="R352" s="536" t="str">
        <f>IF($K352="Session Start", SUM($L352:(INDEX($K352:$K1309, (MATCH("Session End", $K352:$K1309, 0))))), "")</f>
        <v/>
      </c>
      <c r="S352" s="411"/>
      <c r="W352" s="556" t="str">
        <f>IFERROR(INDEX('Kennel Link Mapping'!$B$1:$B$4, (MATCH('Session Log'!$V352, 'Kennel Link Mapping'!$A$1:$A$4, 0))), "")</f>
        <v/>
      </c>
    </row>
    <row r="353" spans="1:24" ht="39.75" customHeight="1" x14ac:dyDescent="0.15">
      <c r="A353" s="62"/>
      <c r="B353" s="62"/>
      <c r="C353" s="62"/>
      <c r="D353" s="165"/>
      <c r="E353" s="177"/>
      <c r="F353" s="165"/>
      <c r="G353" s="54"/>
      <c r="H353" s="54"/>
      <c r="I353" s="54"/>
      <c r="J353" s="206"/>
      <c r="K353" s="203"/>
      <c r="L353" s="521" t="str" cm="1">
        <f t="array" ref="L353">IFERROR(_xlfn.IFS($K353="1 - Start", (_xlfn.XLOOKUP("1 - End", $K353:$K1317,$J353:$J1317)) - (_xlfn.XLOOKUP("1 - Start", $K353:$K1317, $J353:$J1317)), $K353="2 - Start", (_xlfn.XLOOKUP("2 - End", $K353:$K1317, $J353:$J1317)) - (_xlfn.XLOOKUP("2 - Start", $K353:$K1317, $J353:$J1317)), $K353="3 - Start", (_xlfn.XLOOKUP("3 - End", $K353:K1317, $J353:$J1317)) - (_xlfn.XLOOKUP("3 - Start", $K353:K1317, $J353:$J1317)), $K353="4 - Start", (_xlfn.XLOOKUP("4 - End", $K353:$K1317, $J353:$J1317)) - (_xlfn.XLOOKUP("4 - Start", $K353:$K1317, $J353:J1317))), "")</f>
        <v/>
      </c>
      <c r="P353" s="374"/>
      <c r="Q353" s="535" t="str" cm="1">
        <f t="array" ref="Q353">_xlfn.IFNA(IF($P353="N", $O353, (_xlfn.IFS(AND($P353="Y", $M353="1"), 15-$O353, AND($M353="2", $P353="Y"), 9-$O353, AND($M353="3", $P353="Y"), 11-$O353))), "")</f>
        <v/>
      </c>
      <c r="R353" s="536" t="str">
        <f>IF($K353="Session Start", SUM($L353:(INDEX($K353:$K1310, (MATCH("Session End", $K353:$K1310, 0))))), "")</f>
        <v/>
      </c>
      <c r="S353" s="411"/>
      <c r="W353" s="556" t="str">
        <f>IFERROR(INDEX('Kennel Link Mapping'!$B$1:$B$4, (MATCH('Session Log'!$V353, 'Kennel Link Mapping'!$A$1:$A$4, 0))), "")</f>
        <v/>
      </c>
    </row>
    <row r="354" spans="1:24" s="187" customFormat="1" ht="39.75" customHeight="1" x14ac:dyDescent="0.15">
      <c r="A354" s="334"/>
      <c r="B354" s="334"/>
      <c r="C354" s="334"/>
      <c r="D354" s="346"/>
      <c r="E354" s="347"/>
      <c r="F354" s="346"/>
      <c r="G354" s="181"/>
      <c r="H354" s="181"/>
      <c r="I354" s="181"/>
      <c r="J354" s="207"/>
      <c r="K354" s="299"/>
      <c r="L354" s="526" t="str" cm="1">
        <f t="array" ref="L354">IFERROR(_xlfn.IFS($K354="1 - Start", (_xlfn.XLOOKUP("1 - End", $K354:$K1318,$J354:$J1318)) - (_xlfn.XLOOKUP("1 - Start", $K354:$K1318, $J354:$J1318)), $K354="2 - Start", (_xlfn.XLOOKUP("2 - End", $K354:$K1318, $J354:$J1318)) - (_xlfn.XLOOKUP("2 - Start", $K354:$K1318, $J354:$J1318)), $K354="3 - Start", (_xlfn.XLOOKUP("3 - End", $K354:K1318, $J354:$J1318)) - (_xlfn.XLOOKUP("3 - Start", $K354:K1318, $J354:$J1318)), $K354="4 - Start", (_xlfn.XLOOKUP("4 - End", $K354:$K1318, $J354:$J1318)) - (_xlfn.XLOOKUP("4 - Start", $K354:$K1318, $J354:J1318))), "")</f>
        <v/>
      </c>
      <c r="M354" s="350"/>
      <c r="N354" s="371"/>
      <c r="O354" s="399"/>
      <c r="P354" s="375"/>
      <c r="Q354" s="545" t="str" cm="1">
        <f t="array" ref="Q354">_xlfn.IFNA(IF($P354="N", $O354, (_xlfn.IFS(AND($P354="Y", $M354="1"), 15-$O354, AND($M354="2", $P354="Y"), 9-$O354, AND($M354="3", $P354="Y"), 11-$O354))), "")</f>
        <v/>
      </c>
      <c r="R354" s="546" t="str">
        <f>IF($K354="Session Start", SUM($L354:(INDEX($K354:$K1311, (MATCH("Session End", $K354:$K1311, 0))))), "")</f>
        <v/>
      </c>
      <c r="S354" s="413"/>
      <c r="T354" s="183"/>
      <c r="U354" s="184"/>
      <c r="V354" s="185"/>
      <c r="W354" s="556" t="str">
        <f>IFERROR(INDEX('Kennel Link Mapping'!$B$1:$B$4, (MATCH('Session Log'!$V354, 'Kennel Link Mapping'!$A$1:$A$4, 0))), "")</f>
        <v/>
      </c>
      <c r="X354" s="351"/>
    </row>
    <row r="355" spans="1:24" s="46" customFormat="1" ht="39.75" customHeight="1" x14ac:dyDescent="0.15">
      <c r="A355" s="192"/>
      <c r="B355" s="118"/>
      <c r="C355" s="92"/>
      <c r="D355" s="361"/>
      <c r="E355" s="362"/>
      <c r="F355" s="361"/>
      <c r="G355" s="74"/>
      <c r="H355" s="74"/>
      <c r="I355" s="74"/>
      <c r="J355" s="265"/>
      <c r="K355" s="300"/>
      <c r="L355" s="523" t="str" cm="1">
        <f t="array" ref="L355">IFERROR(_xlfn.IFS($K355="1 - Start", (_xlfn.XLOOKUP("1 - End", $K355:$K1319,$J355:$J1319)) - (_xlfn.XLOOKUP("1 - Start", $K355:$K1319, $J355:$J1319)), $K355="2 - Start", (_xlfn.XLOOKUP("2 - End", $K355:$K1319, $J355:$J1319)) - (_xlfn.XLOOKUP("2 - Start", $K355:$K1319, $J355:$J1319)), $K355="3 - Start", (_xlfn.XLOOKUP("3 - End", $K355:K1319, $J355:$J1319)) - (_xlfn.XLOOKUP("3 - Start", $K355:K1319, $J355:$J1319)), $K355="4 - Start", (_xlfn.XLOOKUP("4 - End", $K355:$K1319, $J355:$J1319)) - (_xlfn.XLOOKUP("4 - Start", $K355:$K1319, $J355:J1319))), "")</f>
        <v/>
      </c>
      <c r="M355" s="352"/>
      <c r="N355" s="373"/>
      <c r="O355" s="395"/>
      <c r="P355" s="376"/>
      <c r="Q355" s="539" t="str" cm="1">
        <f t="array" ref="Q355">_xlfn.IFNA(IF($P355="N", $O355, (_xlfn.IFS(AND($P355="Y", $M355="1"), 15-$O355, AND($M355="2", $P355="Y"), 9-$O355, AND($M355="3", $P355="Y"), 11-$O355))), "")</f>
        <v/>
      </c>
      <c r="R355" s="540" t="str">
        <f>IF($K355="Session Start", SUM($L355:(INDEX($K355:$K1312, (MATCH("Session End", $K355:$K1312, 0))))), "")</f>
        <v/>
      </c>
      <c r="S355" s="332"/>
      <c r="T355" s="333"/>
      <c r="U355" s="171"/>
      <c r="V355" s="76"/>
      <c r="W355" s="556" t="str">
        <f>IFERROR(INDEX('Kennel Link Mapping'!$B$1:$B$4, (MATCH('Session Log'!$V355, 'Kennel Link Mapping'!$A$1:$A$4, 0))), "")</f>
        <v/>
      </c>
      <c r="X355" s="353"/>
    </row>
    <row r="356" spans="1:24" ht="39.75" customHeight="1" x14ac:dyDescent="0.15">
      <c r="A356" s="62"/>
      <c r="B356" s="118"/>
      <c r="C356" s="62"/>
      <c r="D356" s="165"/>
      <c r="E356" s="177"/>
      <c r="F356" s="165"/>
      <c r="G356" s="54"/>
      <c r="H356" s="54"/>
      <c r="I356" s="54"/>
      <c r="J356" s="206"/>
      <c r="K356" s="203"/>
      <c r="L356" s="521" t="str" cm="1">
        <f t="array" ref="L356">IFERROR(_xlfn.IFS($K356="1 - Start", (_xlfn.XLOOKUP("1 - End", $K356:$K1320,$J356:$J1320)) - (_xlfn.XLOOKUP("1 - Start", $K356:$K1320, $J356:$J1320)), $K356="2 - Start", (_xlfn.XLOOKUP("2 - End", $K356:$K1320, $J356:$J1320)) - (_xlfn.XLOOKUP("2 - Start", $K356:$K1320, $J356:$J1320)), $K356="3 - Start", (_xlfn.XLOOKUP("3 - End", $K356:K1320, $J356:$J1320)) - (_xlfn.XLOOKUP("3 - Start", $K356:K1320, $J356:$J1320)), $K356="4 - Start", (_xlfn.XLOOKUP("4 - End", $K356:$K1320, $J356:$J1320)) - (_xlfn.XLOOKUP("4 - Start", $K356:$K1320, $J356:J1320))), "")</f>
        <v/>
      </c>
      <c r="P356" s="374"/>
      <c r="Q356" s="535" t="str" cm="1">
        <f t="array" ref="Q356">_xlfn.IFNA(IF($P356="N", $O356, (_xlfn.IFS(AND($P356="Y", $M356="1"), 15-$O356, AND($M356="2", $P356="Y"), 9-$O356, AND($M356="3", $P356="Y"), 11-$O356))), "")</f>
        <v/>
      </c>
      <c r="R356" s="536" t="str">
        <f>IF($K356="Session Start", SUM($L356:(INDEX($K356:$K1313, (MATCH("Session End", $K356:$K1313, 0))))), "")</f>
        <v/>
      </c>
      <c r="S356" s="411"/>
      <c r="W356" s="556" t="str">
        <f>IFERROR(INDEX('Kennel Link Mapping'!$B$1:$B$4, (MATCH('Session Log'!$V356, 'Kennel Link Mapping'!$A$1:$A$4, 0))), "")</f>
        <v/>
      </c>
    </row>
    <row r="357" spans="1:24" ht="39.75" customHeight="1" x14ac:dyDescent="0.15">
      <c r="A357" s="62"/>
      <c r="B357" s="118"/>
      <c r="C357" s="62"/>
      <c r="D357" s="165"/>
      <c r="E357" s="177"/>
      <c r="F357" s="165"/>
      <c r="G357" s="54"/>
      <c r="H357" s="54"/>
      <c r="I357" s="54"/>
      <c r="J357" s="206"/>
      <c r="K357" s="203"/>
      <c r="L357" s="521" t="str" cm="1">
        <f t="array" ref="L357">IFERROR(_xlfn.IFS($K357="1 - Start", (_xlfn.XLOOKUP("1 - End", $K357:$K1321,$J357:$J1321)) - (_xlfn.XLOOKUP("1 - Start", $K357:$K1321, $J357:$J1321)), $K357="2 - Start", (_xlfn.XLOOKUP("2 - End", $K357:$K1321, $J357:$J1321)) - (_xlfn.XLOOKUP("2 - Start", $K357:$K1321, $J357:$J1321)), $K357="3 - Start", (_xlfn.XLOOKUP("3 - End", $K357:K1321, $J357:$J1321)) - (_xlfn.XLOOKUP("3 - Start", $K357:K1321, $J357:$J1321)), $K357="4 - Start", (_xlfn.XLOOKUP("4 - End", $K357:$K1321, $J357:$J1321)) - (_xlfn.XLOOKUP("4 - Start", $K357:$K1321, $J357:J1321))), "")</f>
        <v/>
      </c>
      <c r="P357" s="374"/>
      <c r="Q357" s="535" t="str" cm="1">
        <f t="array" ref="Q357">_xlfn.IFNA(IF($P357="N", $O357, (_xlfn.IFS(AND($P357="Y", $M357="1"), 15-$O357, AND($M357="2", $P357="Y"), 9-$O357, AND($M357="3", $P357="Y"), 11-$O357))), "")</f>
        <v/>
      </c>
      <c r="R357" s="536" t="str">
        <f>IF($K357="Session Start", SUM($L357:(INDEX($K357:$K1314, (MATCH("Session End", $K357:$K1314, 0))))), "")</f>
        <v/>
      </c>
      <c r="S357" s="411"/>
      <c r="W357" s="556" t="str">
        <f>IFERROR(INDEX('Kennel Link Mapping'!$B$1:$B$4, (MATCH('Session Log'!$V357, 'Kennel Link Mapping'!$A$1:$A$4, 0))), "")</f>
        <v/>
      </c>
    </row>
    <row r="358" spans="1:24" ht="39.75" customHeight="1" x14ac:dyDescent="0.15">
      <c r="A358" s="62"/>
      <c r="B358" s="118"/>
      <c r="C358" s="62"/>
      <c r="D358" s="165"/>
      <c r="E358" s="177"/>
      <c r="F358" s="165"/>
      <c r="G358" s="54"/>
      <c r="H358" s="54"/>
      <c r="I358" s="54"/>
      <c r="J358" s="206"/>
      <c r="K358" s="203"/>
      <c r="L358" s="521" t="str" cm="1">
        <f t="array" ref="L358">IFERROR(_xlfn.IFS($K358="1 - Start", (_xlfn.XLOOKUP("1 - End", $K358:$K1322,$J358:$J1322)) - (_xlfn.XLOOKUP("1 - Start", $K358:$K1322, $J358:$J1322)), $K358="2 - Start", (_xlfn.XLOOKUP("2 - End", $K358:$K1322, $J358:$J1322)) - (_xlfn.XLOOKUP("2 - Start", $K358:$K1322, $J358:$J1322)), $K358="3 - Start", (_xlfn.XLOOKUP("3 - End", $K358:K1322, $J358:$J1322)) - (_xlfn.XLOOKUP("3 - Start", $K358:K1322, $J358:$J1322)), $K358="4 - Start", (_xlfn.XLOOKUP("4 - End", $K358:$K1322, $J358:$J1322)) - (_xlfn.XLOOKUP("4 - Start", $K358:$K1322, $J358:J1322))), "")</f>
        <v/>
      </c>
      <c r="P358" s="374"/>
      <c r="Q358" s="535" t="str" cm="1">
        <f t="array" ref="Q358">_xlfn.IFNA(IF($P358="N", $O358, (_xlfn.IFS(AND($P358="Y", $M358="1"), 15-$O358, AND($M358="2", $P358="Y"), 9-$O358, AND($M358="3", $P358="Y"), 11-$O358))), "")</f>
        <v/>
      </c>
      <c r="R358" s="536" t="str">
        <f>IF($K358="Session Start", SUM($L358:(INDEX($K358:$K1315, (MATCH("Session End", $K358:$K1315, 0))))), "")</f>
        <v/>
      </c>
      <c r="S358" s="411"/>
      <c r="W358" s="556" t="str">
        <f>IFERROR(INDEX('Kennel Link Mapping'!$B$1:$B$4, (MATCH('Session Log'!$V358, 'Kennel Link Mapping'!$A$1:$A$4, 0))), "")</f>
        <v/>
      </c>
    </row>
    <row r="359" spans="1:24" ht="39.75" customHeight="1" x14ac:dyDescent="0.15">
      <c r="A359" s="62"/>
      <c r="B359" s="118"/>
      <c r="C359" s="62"/>
      <c r="D359" s="165"/>
      <c r="E359" s="177"/>
      <c r="F359" s="165"/>
      <c r="G359" s="54"/>
      <c r="H359" s="54"/>
      <c r="I359" s="54"/>
      <c r="J359" s="169"/>
      <c r="K359" s="203"/>
      <c r="L359" s="521" t="str" cm="1">
        <f t="array" ref="L359">IFERROR(_xlfn.IFS($K359="1 - Start", (_xlfn.XLOOKUP("1 - End", $K359:$K1323,$J359:$J1323)) - (_xlfn.XLOOKUP("1 - Start", $K359:$K1323, $J359:$J1323)), $K359="2 - Start", (_xlfn.XLOOKUP("2 - End", $K359:$K1323, $J359:$J1323)) - (_xlfn.XLOOKUP("2 - Start", $K359:$K1323, $J359:$J1323)), $K359="3 - Start", (_xlfn.XLOOKUP("3 - End", $K359:K1323, $J359:$J1323)) - (_xlfn.XLOOKUP("3 - Start", $K359:K1323, $J359:$J1323)), $K359="4 - Start", (_xlfn.XLOOKUP("4 - End", $K359:$K1323, $J359:$J1323)) - (_xlfn.XLOOKUP("4 - Start", $K359:$K1323, $J359:J1323))), "")</f>
        <v/>
      </c>
      <c r="P359" s="374"/>
      <c r="Q359" s="535" t="str" cm="1">
        <f t="array" ref="Q359">_xlfn.IFNA(IF($P359="N", $O359, (_xlfn.IFS(AND($P359="Y", $M359="1"), 15-$O359, AND($M359="2", $P359="Y"), 9-$O359, AND($M359="3", $P359="Y"), 11-$O359))), "")</f>
        <v/>
      </c>
      <c r="R359" s="536" t="str">
        <f>IF($K359="Session Start", SUM($L359:(INDEX($K359:$K1316, (MATCH("Session End", $K359:$K1316, 0))))), "")</f>
        <v/>
      </c>
      <c r="S359" s="411"/>
      <c r="W359" s="556" t="str">
        <f>IFERROR(INDEX('Kennel Link Mapping'!$B$1:$B$4, (MATCH('Session Log'!$V359, 'Kennel Link Mapping'!$A$1:$A$4, 0))), "")</f>
        <v/>
      </c>
    </row>
    <row r="360" spans="1:24" ht="39.75" customHeight="1" x14ac:dyDescent="0.15">
      <c r="A360" s="192"/>
      <c r="B360" s="118"/>
      <c r="C360" s="92"/>
      <c r="D360" s="231"/>
      <c r="E360" s="178"/>
      <c r="F360" s="157"/>
      <c r="G360" s="88"/>
      <c r="H360" s="74"/>
      <c r="I360" s="74"/>
      <c r="J360" s="265"/>
      <c r="K360" s="300"/>
      <c r="L360" s="521"/>
      <c r="P360" s="374"/>
      <c r="Q360" s="535" t="str" cm="1">
        <f t="array" ref="Q360">_xlfn.IFNA(IF($P360="N", $O360, (_xlfn.IFS(AND($P360="Y", $M360="1"), 15-$O360, AND($M360="2", $P360="Y"), 9-$O360, AND($M360="3", $P360="Y"), 11-$O360))), "")</f>
        <v/>
      </c>
      <c r="R360" s="536" t="str">
        <f>IF($K360="Session Start", SUM($L360:(INDEX($K360:$K1317, (MATCH("Session End", $K360:$K1317, 0))))), "")</f>
        <v/>
      </c>
      <c r="S360" s="411"/>
      <c r="W360" s="556" t="str">
        <f>IFERROR(INDEX('Kennel Link Mapping'!$B$1:$B$4, (MATCH('Session Log'!$V360, 'Kennel Link Mapping'!$A$1:$A$4, 0))), "")</f>
        <v/>
      </c>
    </row>
    <row r="361" spans="1:24" s="187" customFormat="1" ht="39.75" customHeight="1" x14ac:dyDescent="0.15">
      <c r="A361" s="334"/>
      <c r="B361" s="100"/>
      <c r="C361" s="334"/>
      <c r="D361" s="346"/>
      <c r="E361" s="347"/>
      <c r="F361" s="346"/>
      <c r="G361" s="181"/>
      <c r="H361" s="181"/>
      <c r="I361" s="181"/>
      <c r="J361" s="179"/>
      <c r="K361" s="299"/>
      <c r="L361" s="526" t="str" cm="1">
        <f t="array" ref="L361">IFERROR(_xlfn.IFS($K361="1 - Start", (_xlfn.XLOOKUP("1 - End", $K361:$K1325,$J361:$J1325)) - (_xlfn.XLOOKUP("1 - Start", $K361:$K1325, $J361:$J1325)), $K361="2 - Start", (_xlfn.XLOOKUP("2 - End", $K361:$K1325, $J361:$J1325)) - (_xlfn.XLOOKUP("2 - Start", $K361:$K1325, $J361:$J1325)), $K361="3 - Start", (_xlfn.XLOOKUP("3 - End", $K361:K1325, $J361:$J1325)) - (_xlfn.XLOOKUP("3 - Start", $K361:K1325, $J361:$J1325)), $K361="4 - Start", (_xlfn.XLOOKUP("4 - End", $K361:$K1325, $J361:$J1325)) - (_xlfn.XLOOKUP("4 - Start", $K361:$K1325, $J361:J1325))), "")</f>
        <v/>
      </c>
      <c r="M361" s="350"/>
      <c r="N361" s="371"/>
      <c r="O361" s="399"/>
      <c r="P361" s="375"/>
      <c r="Q361" s="545" t="str" cm="1">
        <f t="array" ref="Q361">_xlfn.IFNA(IF($P361="N", $O361, (_xlfn.IFS(AND($P361="Y", $M361="1"), 15-$O361, AND($M361="2", $P361="Y"), 9-$O361, AND($M361="3", $P361="Y"), 11-$O361))), "")</f>
        <v/>
      </c>
      <c r="R361" s="546" t="str">
        <f>IF($K361="Session Start", SUM($L361:(INDEX($K361:$K1318, (MATCH("Session End", $K361:$K1318, 0))))), "")</f>
        <v/>
      </c>
      <c r="S361" s="413"/>
      <c r="T361" s="183"/>
      <c r="U361" s="184"/>
      <c r="V361" s="185"/>
      <c r="W361" s="556" t="str">
        <f>IFERROR(INDEX('Kennel Link Mapping'!$B$1:$B$4, (MATCH('Session Log'!$V361, 'Kennel Link Mapping'!$A$1:$A$4, 0))), "")</f>
        <v/>
      </c>
      <c r="X361" s="351"/>
    </row>
    <row r="362" spans="1:24" s="46" customFormat="1" ht="39.75" customHeight="1" x14ac:dyDescent="0.15">
      <c r="A362" s="192"/>
      <c r="B362" s="118"/>
      <c r="C362" s="92"/>
      <c r="D362" s="231"/>
      <c r="E362" s="178"/>
      <c r="F362" s="157"/>
      <c r="G362" s="88"/>
      <c r="H362" s="74"/>
      <c r="I362" s="74"/>
      <c r="J362" s="265"/>
      <c r="K362" s="300"/>
      <c r="L362" s="523" t="str" cm="1">
        <f t="array" ref="L362">IFERROR(_xlfn.IFS($K362="1 - Start", (_xlfn.XLOOKUP("1 - End", $K362:$K1330,$J362:$J1330)) - (_xlfn.XLOOKUP("1 - Start", $K362:$K1330, $J362:$J1330)), $K362="2 - Start", (_xlfn.XLOOKUP("2 - End", $K362:$K1330, $J362:$J1330)) - (_xlfn.XLOOKUP("2 - Start", $K362:$K1330, $J362:$J1330)), $K362="3 - Start", (_xlfn.XLOOKUP("3 - End", $K362:K1330, $J362:$J1330)) - (_xlfn.XLOOKUP("3 - Start", $K362:K1330, $J362:$J1330)), $K362="4 - Start", (_xlfn.XLOOKUP("4 - End", $K362:$K1330, $J362:$J1330)) - (_xlfn.XLOOKUP("4 - Start", $K362:$K1330, $J362:J1330))), "")</f>
        <v/>
      </c>
      <c r="M362" s="352"/>
      <c r="N362" s="373"/>
      <c r="O362" s="395"/>
      <c r="P362" s="376"/>
      <c r="Q362" s="539" t="str" cm="1">
        <f t="array" ref="Q362">_xlfn.IFNA(IF($P362="N", $O362, (_xlfn.IFS(AND($P362="Y", $M362="1"), 15-$O362, AND($M362="2", $P362="Y"), 9-$O362, AND($M362="3", $P362="Y"), 11-$O362))), "")</f>
        <v/>
      </c>
      <c r="R362" s="540" t="str">
        <f>IF($K362="Session Start", SUM($L362:(INDEX($K362:$K1323, (MATCH("Session End", $K362:$K1323, 0))))), "")</f>
        <v/>
      </c>
      <c r="S362" s="332"/>
      <c r="T362" s="333"/>
      <c r="U362" s="171"/>
      <c r="V362" s="76"/>
      <c r="W362" s="556" t="str">
        <f>IFERROR(INDEX('Kennel Link Mapping'!$B$1:$B$4, (MATCH('Session Log'!$V362, 'Kennel Link Mapping'!$A$1:$A$4, 0))), "")</f>
        <v/>
      </c>
      <c r="X362" s="353"/>
    </row>
    <row r="363" spans="1:24" ht="39.75" customHeight="1" x14ac:dyDescent="0.15">
      <c r="A363" s="62"/>
      <c r="B363" s="118"/>
      <c r="C363" s="62"/>
      <c r="D363" s="165"/>
      <c r="E363" s="177"/>
      <c r="F363" s="165"/>
      <c r="G363" s="54"/>
      <c r="H363" s="54"/>
      <c r="I363" s="54"/>
      <c r="J363" s="206"/>
      <c r="K363" s="203"/>
      <c r="L363" s="521" t="str" cm="1">
        <f t="array" ref="L363">IFERROR(_xlfn.IFS($K363="1 - Start", (_xlfn.XLOOKUP("1 - End", $K363:$K1331,$J363:$J1331)) - (_xlfn.XLOOKUP("1 - Start", $K363:$K1331, $J363:$J1331)), $K363="2 - Start", (_xlfn.XLOOKUP("2 - End", $K363:$K1331, $J363:$J1331)) - (_xlfn.XLOOKUP("2 - Start", $K363:$K1331, $J363:$J1331)), $K363="3 - Start", (_xlfn.XLOOKUP("3 - End", $K363:K1331, $J363:$J1331)) - (_xlfn.XLOOKUP("3 - Start", $K363:K1331, $J363:$J1331)), $K363="4 - Start", (_xlfn.XLOOKUP("4 - End", $K363:$K1331, $J363:$J1331)) - (_xlfn.XLOOKUP("4 - Start", $K363:$K1331, $J363:J1331))), "")</f>
        <v/>
      </c>
      <c r="P363" s="374"/>
      <c r="Q363" s="535" t="str" cm="1">
        <f t="array" ref="Q363">_xlfn.IFNA(IF($P363="N", $O363, (_xlfn.IFS(AND($P363="Y", $M363="1"), 15-$O363, AND($M363="2", $P363="Y"), 9-$O363, AND($M363="3", $P363="Y"), 11-$O363))), "")</f>
        <v/>
      </c>
      <c r="R363" s="536" t="str">
        <f>IF($K363="Session Start", SUM($L363:(INDEX($K363:$K1324, (MATCH("Session End", $K363:$K1324, 0))))), "")</f>
        <v/>
      </c>
      <c r="S363" s="411"/>
      <c r="W363" s="556" t="str">
        <f>IFERROR(INDEX('Kennel Link Mapping'!$B$1:$B$4, (MATCH('Session Log'!$V363, 'Kennel Link Mapping'!$A$1:$A$4, 0))), "")</f>
        <v/>
      </c>
    </row>
    <row r="364" spans="1:24" ht="39.75" customHeight="1" x14ac:dyDescent="0.15">
      <c r="A364" s="62"/>
      <c r="B364" s="118"/>
      <c r="C364" s="62"/>
      <c r="D364" s="165"/>
      <c r="E364" s="177"/>
      <c r="F364" s="165"/>
      <c r="G364" s="54"/>
      <c r="H364" s="54"/>
      <c r="I364" s="54"/>
      <c r="J364" s="169"/>
      <c r="K364" s="203"/>
      <c r="L364" s="521" t="str" cm="1">
        <f t="array" ref="L364">IFERROR(_xlfn.IFS($K364="1 - Start", (_xlfn.XLOOKUP("1 - End", $K364:$K1332,$J364:$J1332)) - (_xlfn.XLOOKUP("1 - Start", $K364:$K1332, $J364:$J1332)), $K364="2 - Start", (_xlfn.XLOOKUP("2 - End", $K364:$K1332, $J364:$J1332)) - (_xlfn.XLOOKUP("2 - Start", $K364:$K1332, $J364:$J1332)), $K364="3 - Start", (_xlfn.XLOOKUP("3 - End", $K364:K1332, $J364:$J1332)) - (_xlfn.XLOOKUP("3 - Start", $K364:K1332, $J364:$J1332)), $K364="4 - Start", (_xlfn.XLOOKUP("4 - End", $K364:$K1332, $J364:$J1332)) - (_xlfn.XLOOKUP("4 - Start", $K364:$K1332, $J364:J1332))), "")</f>
        <v/>
      </c>
      <c r="P364" s="374"/>
      <c r="Q364" s="535" t="str" cm="1">
        <f t="array" ref="Q364">_xlfn.IFNA(IF($P364="N", $O364, (_xlfn.IFS(AND($P364="Y", $M364="1"), 15-$O364, AND($M364="2", $P364="Y"), 9-$O364, AND($M364="3", $P364="Y"), 11-$O364))), "")</f>
        <v/>
      </c>
      <c r="R364" s="536" t="str">
        <f>IF($K364="Session Start", SUM($L364:(INDEX($K364:$K1325, (MATCH("Session End", $K364:$K1325, 0))))), "")</f>
        <v/>
      </c>
      <c r="S364" s="411"/>
      <c r="W364" s="556" t="str">
        <f>IFERROR(INDEX('Kennel Link Mapping'!$B$1:$B$4, (MATCH('Session Log'!$V364, 'Kennel Link Mapping'!$A$1:$A$4, 0))), "")</f>
        <v/>
      </c>
    </row>
    <row r="365" spans="1:24" ht="39.75" customHeight="1" x14ac:dyDescent="0.15">
      <c r="A365" s="62"/>
      <c r="B365" s="118"/>
      <c r="C365" s="62"/>
      <c r="D365" s="165"/>
      <c r="E365" s="177"/>
      <c r="F365" s="165"/>
      <c r="G365" s="54"/>
      <c r="H365" s="54"/>
      <c r="I365" s="54"/>
      <c r="J365" s="206"/>
      <c r="K365" s="203"/>
      <c r="L365" s="521" t="str" cm="1">
        <f t="array" ref="L365">IFERROR(_xlfn.IFS($K365="1 - Start", (_xlfn.XLOOKUP("1 - End", $K365:$K1333,$J365:$J1333)) - (_xlfn.XLOOKUP("1 - Start", $K365:$K1333, $J365:$J1333)), $K365="2 - Start", (_xlfn.XLOOKUP("2 - End", $K365:$K1333, $J365:$J1333)) - (_xlfn.XLOOKUP("2 - Start", $K365:$K1333, $J365:$J1333)), $K365="3 - Start", (_xlfn.XLOOKUP("3 - End", $K365:K1333, $J365:$J1333)) - (_xlfn.XLOOKUP("3 - Start", $K365:K1333, $J365:$J1333)), $K365="4 - Start", (_xlfn.XLOOKUP("4 - End", $K365:$K1333, $J365:$J1333)) - (_xlfn.XLOOKUP("4 - Start", $K365:$K1333, $J365:J1333))), "")</f>
        <v/>
      </c>
      <c r="P365" s="374"/>
      <c r="Q365" s="535" t="str" cm="1">
        <f t="array" ref="Q365">_xlfn.IFNA(IF($P365="N", $O365, (_xlfn.IFS(AND($P365="Y", $M365="1"), 15-$O365, AND($M365="2", $P365="Y"), 9-$O365, AND($M365="3", $P365="Y"), 11-$O365))), "")</f>
        <v/>
      </c>
      <c r="R365" s="536" t="str">
        <f>IF($K365="Session Start", SUM($L365:(INDEX($K365:$K1326, (MATCH("Session End", $K365:$K1326, 0))))), "")</f>
        <v/>
      </c>
      <c r="S365" s="411"/>
      <c r="W365" s="556" t="str">
        <f>IFERROR(INDEX('Kennel Link Mapping'!$B$1:$B$4, (MATCH('Session Log'!$V365, 'Kennel Link Mapping'!$A$1:$A$4, 0))), "")</f>
        <v/>
      </c>
    </row>
    <row r="366" spans="1:24" ht="39.75" customHeight="1" x14ac:dyDescent="0.15">
      <c r="A366" s="62"/>
      <c r="B366" s="118"/>
      <c r="C366" s="62"/>
      <c r="D366" s="165"/>
      <c r="E366" s="177"/>
      <c r="F366" s="165"/>
      <c r="G366" s="54"/>
      <c r="H366" s="54"/>
      <c r="I366" s="54"/>
      <c r="J366" s="206"/>
      <c r="K366" s="203"/>
      <c r="L366" s="521" t="str" cm="1">
        <f t="array" ref="L366">IFERROR(_xlfn.IFS($K366="1 - Start", (_xlfn.XLOOKUP("1 - End", $K366:$K1334,$J366:$J1334)) - (_xlfn.XLOOKUP("1 - Start", $K366:$K1334, $J366:$J1334)), $K366="2 - Start", (_xlfn.XLOOKUP("2 - End", $K366:$K1334, $J366:$J1334)) - (_xlfn.XLOOKUP("2 - Start", $K366:$K1334, $J366:$J1334)), $K366="3 - Start", (_xlfn.XLOOKUP("3 - End", $K366:K1334, $J366:$J1334)) - (_xlfn.XLOOKUP("3 - Start", $K366:K1334, $J366:$J1334)), $K366="4 - Start", (_xlfn.XLOOKUP("4 - End", $K366:$K1334, $J366:$J1334)) - (_xlfn.XLOOKUP("4 - Start", $K366:$K1334, $J366:J1334))), "")</f>
        <v/>
      </c>
      <c r="P366" s="374"/>
      <c r="Q366" s="535" t="str" cm="1">
        <f t="array" ref="Q366">_xlfn.IFNA(IF($P366="N", $O366, (_xlfn.IFS(AND($P366="Y", $M366="1"), 15-$O366, AND($M366="2", $P366="Y"), 9-$O366, AND($M366="3", $P366="Y"), 11-$O366))), "")</f>
        <v/>
      </c>
      <c r="R366" s="536" t="str">
        <f>IF($K366="Session Start", SUM($L366:(INDEX($K366:$K1327, (MATCH("Session End", $K366:$K1327, 0))))), "")</f>
        <v/>
      </c>
      <c r="S366" s="411"/>
      <c r="W366" s="556" t="str">
        <f>IFERROR(INDEX('Kennel Link Mapping'!$B$1:$B$4, (MATCH('Session Log'!$V366, 'Kennel Link Mapping'!$A$1:$A$4, 0))), "")</f>
        <v/>
      </c>
    </row>
    <row r="367" spans="1:24" ht="39.75" customHeight="1" x14ac:dyDescent="0.15">
      <c r="A367" s="62"/>
      <c r="B367" s="118"/>
      <c r="C367" s="62"/>
      <c r="D367" s="165"/>
      <c r="E367" s="177"/>
      <c r="F367" s="165"/>
      <c r="G367" s="54"/>
      <c r="H367" s="54"/>
      <c r="I367" s="54"/>
      <c r="J367" s="206"/>
      <c r="K367" s="203"/>
      <c r="L367" s="521" t="str" cm="1">
        <f t="array" ref="L367">IFERROR(_xlfn.IFS($K367="1 - Start", (_xlfn.XLOOKUP("1 - End", $K367:$K1335,$J367:$J1335)) - (_xlfn.XLOOKUP("1 - Start", $K367:$K1335, $J367:$J1335)), $K367="2 - Start", (_xlfn.XLOOKUP("2 - End", $K367:$K1335, $J367:$J1335)) - (_xlfn.XLOOKUP("2 - Start", $K367:$K1335, $J367:$J1335)), $K367="3 - Start", (_xlfn.XLOOKUP("3 - End", $K367:K1335, $J367:$J1335)) - (_xlfn.XLOOKUP("3 - Start", $K367:K1335, $J367:$J1335)), $K367="4 - Start", (_xlfn.XLOOKUP("4 - End", $K367:$K1335, $J367:$J1335)) - (_xlfn.XLOOKUP("4 - Start", $K367:$K1335, $J367:J1335))), "")</f>
        <v/>
      </c>
      <c r="P367" s="374"/>
      <c r="Q367" s="535" t="str" cm="1">
        <f t="array" ref="Q367">_xlfn.IFNA(IF($P367="N", $O367, (_xlfn.IFS(AND($P367="Y", $M367="1"), 15-$O367, AND($M367="2", $P367="Y"), 9-$O367, AND($M367="3", $P367="Y"), 11-$O367))), "")</f>
        <v/>
      </c>
      <c r="R367" s="536" t="str">
        <f>IF($K367="Session Start", SUM($L367:(INDEX($K367:$K1328, (MATCH("Session End", $K367:$K1328, 0))))), "")</f>
        <v/>
      </c>
      <c r="S367" s="411"/>
      <c r="W367" s="556" t="str">
        <f>IFERROR(INDEX('Kennel Link Mapping'!$B$1:$B$4, (MATCH('Session Log'!$V367, 'Kennel Link Mapping'!$A$1:$A$4, 0))), "")</f>
        <v/>
      </c>
    </row>
    <row r="368" spans="1:24" s="97" customFormat="1" ht="39.75" customHeight="1" x14ac:dyDescent="0.15">
      <c r="A368" s="340"/>
      <c r="B368" s="100"/>
      <c r="C368" s="354"/>
      <c r="D368" s="340"/>
      <c r="E368" s="355"/>
      <c r="F368" s="340"/>
      <c r="G368" s="236"/>
      <c r="H368" s="236"/>
      <c r="I368" s="236"/>
      <c r="J368" s="208"/>
      <c r="K368" s="308"/>
      <c r="L368" s="529"/>
      <c r="M368" s="357"/>
      <c r="N368" s="566"/>
      <c r="O368" s="392"/>
      <c r="P368" s="378"/>
      <c r="Q368" s="547"/>
      <c r="R368" s="546"/>
      <c r="S368" s="413"/>
      <c r="T368" s="95"/>
      <c r="U368" s="247"/>
      <c r="V368" s="96"/>
      <c r="W368" s="556" t="str">
        <f>IFERROR(INDEX('Kennel Link Mapping'!$B$1:$B$4, (MATCH('Session Log'!$V368, 'Kennel Link Mapping'!$A$1:$A$4, 0))), "")</f>
        <v/>
      </c>
      <c r="X368" s="358"/>
    </row>
    <row r="369" spans="1:24" s="46" customFormat="1" ht="39.75" customHeight="1" x14ac:dyDescent="0.15">
      <c r="A369" s="192"/>
      <c r="B369" s="118"/>
      <c r="C369" s="92"/>
      <c r="D369" s="231"/>
      <c r="E369" s="178"/>
      <c r="F369" s="157"/>
      <c r="G369" s="88"/>
      <c r="H369" s="74"/>
      <c r="I369" s="74"/>
      <c r="J369" s="265"/>
      <c r="K369" s="300"/>
      <c r="L369" s="523" t="str" cm="1">
        <f t="array" ref="L369">IFERROR(_xlfn.IFS($K369="1 - Start", (_xlfn.XLOOKUP("1 - End", $K369:$K1336,$J369:$J1336)) - (_xlfn.XLOOKUP("1 - Start", $K369:$K1336, $J369:$J1336)), $K369="2 - Start", (_xlfn.XLOOKUP("2 - End", $K369:$K1336, $J369:$J1336)) - (_xlfn.XLOOKUP("2 - Start", $K369:$K1336, $J369:$J1336)), $K369="3 - Start", (_xlfn.XLOOKUP("3 - End", $K369:K1336, $J369:$J1336)) - (_xlfn.XLOOKUP("3 - Start", $K369:K1336, $J369:$J1336)), $K369="4 - Start", (_xlfn.XLOOKUP("4 - End", $K369:$K1336, $J369:$J1336)) - (_xlfn.XLOOKUP("4 - Start", $K369:$K1336, $J369:J1336))), "")</f>
        <v/>
      </c>
      <c r="M369" s="352"/>
      <c r="N369" s="373"/>
      <c r="O369" s="395"/>
      <c r="P369" s="376"/>
      <c r="Q369" s="539" t="str" cm="1">
        <f t="array" ref="Q369">_xlfn.IFNA(IF($P369="N", $O369, (_xlfn.IFS(AND($P369="Y", $M369="1"), 15-$O369, AND($M369="2", $P369="Y"), 9-$O369, AND($M369="3", $P369="Y"), 11-$O369))), "")</f>
        <v/>
      </c>
      <c r="R369" s="540" t="str">
        <f>IF($K369="Session Start", SUM($L369:(INDEX($K369:$K1329, (MATCH("Session End", $K369:$K1329, 0))))), "")</f>
        <v/>
      </c>
      <c r="S369" s="332"/>
      <c r="T369" s="333"/>
      <c r="U369" s="171"/>
      <c r="V369" s="76"/>
      <c r="W369" s="556" t="str">
        <f>IFERROR(INDEX('Kennel Link Mapping'!$B$1:$B$4, (MATCH('Session Log'!$V369, 'Kennel Link Mapping'!$A$1:$A$4, 0))), "")</f>
        <v/>
      </c>
      <c r="X369" s="353"/>
    </row>
    <row r="370" spans="1:24" ht="39.75" customHeight="1" x14ac:dyDescent="0.15">
      <c r="A370" s="62"/>
      <c r="B370" s="118"/>
      <c r="C370" s="62"/>
      <c r="D370" s="165"/>
      <c r="E370" s="177"/>
      <c r="F370" s="165"/>
      <c r="G370" s="54"/>
      <c r="H370" s="54"/>
      <c r="I370" s="54"/>
      <c r="J370" s="206"/>
      <c r="K370" s="203"/>
      <c r="L370" s="521" t="str" cm="1">
        <f t="array" ref="L370">IFERROR(_xlfn.IFS($K370="1 - Start", (_xlfn.XLOOKUP("1 - End", $K370:$K1337,$J370:$J1337)) - (_xlfn.XLOOKUP("1 - Start", $K370:$K1337, $J370:$J1337)), $K370="2 - Start", (_xlfn.XLOOKUP("2 - End", $K370:$K1337, $J370:$J1337)) - (_xlfn.XLOOKUP("2 - Start", $K370:$K1337, $J370:$J1337)), $K370="3 - Start", (_xlfn.XLOOKUP("3 - End", $K370:K1337, $J370:$J1337)) - (_xlfn.XLOOKUP("3 - Start", $K370:K1337, $J370:$J1337)), $K370="4 - Start", (_xlfn.XLOOKUP("4 - End", $K370:$K1337, $J370:$J1337)) - (_xlfn.XLOOKUP("4 - Start", $K370:$K1337, $J370:J1337))), "")</f>
        <v/>
      </c>
      <c r="P370" s="374"/>
      <c r="Q370" s="535" t="str" cm="1">
        <f t="array" ref="Q370">_xlfn.IFNA(IF($P370="N", $O370, (_xlfn.IFS(AND($P370="Y", $M370="1"), 15-$O370, AND($M370="2", $P370="Y"), 9-$O370, AND($M370="3", $P370="Y"), 11-$O370))), "")</f>
        <v/>
      </c>
      <c r="R370" s="536" t="str">
        <f>IF($K370="Session Start", SUM($L370:(INDEX($K370:$K1330, (MATCH("Session End", $K370:$K1330, 0))))), "")</f>
        <v/>
      </c>
      <c r="S370" s="411"/>
      <c r="W370" s="556" t="str">
        <f>IFERROR(INDEX('Kennel Link Mapping'!$B$1:$B$4, (MATCH('Session Log'!$V370, 'Kennel Link Mapping'!$A$1:$A$4, 0))), "")</f>
        <v/>
      </c>
    </row>
    <row r="371" spans="1:24" ht="39.75" customHeight="1" x14ac:dyDescent="0.15">
      <c r="A371" s="62"/>
      <c r="B371" s="118"/>
      <c r="C371" s="62"/>
      <c r="D371" s="165"/>
      <c r="E371" s="177"/>
      <c r="F371" s="165"/>
      <c r="G371" s="54"/>
      <c r="H371" s="54"/>
      <c r="I371" s="54"/>
      <c r="J371" s="169"/>
      <c r="K371" s="203"/>
      <c r="L371" s="521" t="str" cm="1">
        <f t="array" ref="L371">IFERROR(_xlfn.IFS($K371="1 - Start", (_xlfn.XLOOKUP("1 - End", $K371:$K1338,$J371:$J1338)) - (_xlfn.XLOOKUP("1 - Start", $K371:$K1338, $J371:$J1338)), $K371="2 - Start", (_xlfn.XLOOKUP("2 - End", $K371:$K1338, $J371:$J1338)) - (_xlfn.XLOOKUP("2 - Start", $K371:$K1338, $J371:$J1338)), $K371="3 - Start", (_xlfn.XLOOKUP("3 - End", $K371:K1338, $J371:$J1338)) - (_xlfn.XLOOKUP("3 - Start", $K371:K1338, $J371:$J1338)), $K371="4 - Start", (_xlfn.XLOOKUP("4 - End", $K371:$K1338, $J371:$J1338)) - (_xlfn.XLOOKUP("4 - Start", $K371:$K1338, $J371:J1338))), "")</f>
        <v/>
      </c>
      <c r="P371" s="374"/>
      <c r="Q371" s="535" t="str" cm="1">
        <f t="array" ref="Q371">_xlfn.IFNA(IF($P371="N", $O371, (_xlfn.IFS(AND($P371="Y", $M371="1"), 15-$O371, AND($M371="2", $P371="Y"), 9-$O371, AND($M371="3", $P371="Y"), 11-$O371))), "")</f>
        <v/>
      </c>
      <c r="R371" s="536" t="str">
        <f>IF($K371="Session Start", SUM($L371:(INDEX($K371:$K1331, (MATCH("Session End", $K371:$K1331, 0))))), "")</f>
        <v/>
      </c>
      <c r="S371" s="411"/>
      <c r="W371" s="556" t="str">
        <f>IFERROR(INDEX('Kennel Link Mapping'!$B$1:$B$4, (MATCH('Session Log'!$V371, 'Kennel Link Mapping'!$A$1:$A$4, 0))), "")</f>
        <v/>
      </c>
    </row>
    <row r="372" spans="1:24" ht="39.75" customHeight="1" x14ac:dyDescent="0.15">
      <c r="A372" s="62"/>
      <c r="B372" s="118"/>
      <c r="C372" s="62"/>
      <c r="D372" s="165"/>
      <c r="E372" s="177"/>
      <c r="F372" s="165"/>
      <c r="G372" s="54"/>
      <c r="H372" s="54"/>
      <c r="I372" s="54"/>
      <c r="J372" s="169"/>
      <c r="K372" s="203"/>
      <c r="L372" s="521" t="str" cm="1">
        <f t="array" ref="L372">IFERROR(_xlfn.IFS($K372="1 - Start", (_xlfn.XLOOKUP("1 - End", $K372:$K1339,$J372:$J1339)) - (_xlfn.XLOOKUP("1 - Start", $K372:$K1339, $J372:$J1339)), $K372="2 - Start", (_xlfn.XLOOKUP("2 - End", $K372:$K1339, $J372:$J1339)) - (_xlfn.XLOOKUP("2 - Start", $K372:$K1339, $J372:$J1339)), $K372="3 - Start", (_xlfn.XLOOKUP("3 - End", $K372:K1339, $J372:$J1339)) - (_xlfn.XLOOKUP("3 - Start", $K372:K1339, $J372:$J1339)), $K372="4 - Start", (_xlfn.XLOOKUP("4 - End", $K372:$K1339, $J372:$J1339)) - (_xlfn.XLOOKUP("4 - Start", $K372:$K1339, $J372:J1339))), "")</f>
        <v/>
      </c>
      <c r="P372" s="374"/>
      <c r="Q372" s="535" t="str" cm="1">
        <f t="array" ref="Q372">_xlfn.IFNA(IF($P372="N", $O372, (_xlfn.IFS(AND($P372="Y", $M372="1"), 15-$O372, AND($M372="2", $P372="Y"), 9-$O372, AND($M372="3", $P372="Y"), 11-$O372))), "")</f>
        <v/>
      </c>
      <c r="R372" s="536" t="str">
        <f>IF($K372="Session Start", SUM($L372:(INDEX($K372:$K1332, (MATCH("Session End", $K372:$K1332, 0))))), "")</f>
        <v/>
      </c>
      <c r="S372" s="411"/>
      <c r="W372" s="556" t="str">
        <f>IFERROR(INDEX('Kennel Link Mapping'!$B$1:$B$4, (MATCH('Session Log'!$V372, 'Kennel Link Mapping'!$A$1:$A$4, 0))), "")</f>
        <v/>
      </c>
    </row>
    <row r="373" spans="1:24" ht="39.75" customHeight="1" x14ac:dyDescent="0.15">
      <c r="A373" s="62"/>
      <c r="B373" s="118"/>
      <c r="C373" s="62"/>
      <c r="D373" s="165"/>
      <c r="E373" s="177"/>
      <c r="F373" s="165"/>
      <c r="G373" s="54"/>
      <c r="H373" s="54"/>
      <c r="I373" s="54"/>
      <c r="J373" s="169"/>
      <c r="K373" s="203"/>
      <c r="L373" s="521" t="str" cm="1">
        <f t="array" ref="L373">IFERROR(_xlfn.IFS($K373="1 - Start", (_xlfn.XLOOKUP("1 - End", $K373:$K1340,$J373:$J1340)) - (_xlfn.XLOOKUP("1 - Start", $K373:$K1340, $J373:$J1340)), $K373="2 - Start", (_xlfn.XLOOKUP("2 - End", $K373:$K1340, $J373:$J1340)) - (_xlfn.XLOOKUP("2 - Start", $K373:$K1340, $J373:$J1340)), $K373="3 - Start", (_xlfn.XLOOKUP("3 - End", $K373:K1340, $J373:$J1340)) - (_xlfn.XLOOKUP("3 - Start", $K373:K1340, $J373:$J1340)), $K373="4 - Start", (_xlfn.XLOOKUP("4 - End", $K373:$K1340, $J373:$J1340)) - (_xlfn.XLOOKUP("4 - Start", $K373:$K1340, $J373:J1340))), "")</f>
        <v/>
      </c>
      <c r="P373" s="374"/>
      <c r="Q373" s="535" t="str" cm="1">
        <f t="array" ref="Q373">_xlfn.IFNA(IF($P373="N", $O373, (_xlfn.IFS(AND($P373="Y", $M373="1"), 15-$O373, AND($M373="2", $P373="Y"), 9-$O373, AND($M373="3", $P373="Y"), 11-$O373))), "")</f>
        <v/>
      </c>
      <c r="R373" s="536" t="str">
        <f>IF($K373="Session Start", SUM($L373:(INDEX($K373:$K1333, (MATCH("Session End", $K373:$K1333, 0))))), "")</f>
        <v/>
      </c>
      <c r="S373" s="411"/>
      <c r="W373" s="556" t="str">
        <f>IFERROR(INDEX('Kennel Link Mapping'!$B$1:$B$4, (MATCH('Session Log'!$V373, 'Kennel Link Mapping'!$A$1:$A$4, 0))), "")</f>
        <v/>
      </c>
    </row>
    <row r="374" spans="1:24" ht="39.75" customHeight="1" x14ac:dyDescent="0.15">
      <c r="A374" s="62"/>
      <c r="B374" s="118"/>
      <c r="C374" s="62"/>
      <c r="D374" s="165"/>
      <c r="E374" s="177"/>
      <c r="F374" s="165"/>
      <c r="G374" s="54"/>
      <c r="H374" s="54"/>
      <c r="I374" s="54"/>
      <c r="J374" s="169"/>
      <c r="K374" s="203"/>
      <c r="L374" s="521" t="str" cm="1">
        <f t="array" ref="L374">IFERROR(_xlfn.IFS($K374="1 - Start", (_xlfn.XLOOKUP("1 - End", $K374:$K1341,$J374:$J1341)) - (_xlfn.XLOOKUP("1 - Start", $K374:$K1341, $J374:$J1341)), $K374="2 - Start", (_xlfn.XLOOKUP("2 - End", $K374:$K1341, $J374:$J1341)) - (_xlfn.XLOOKUP("2 - Start", $K374:$K1341, $J374:$J1341)), $K374="3 - Start", (_xlfn.XLOOKUP("3 - End", $K374:K1341, $J374:$J1341)) - (_xlfn.XLOOKUP("3 - Start", $K374:K1341, $J374:$J1341)), $K374="4 - Start", (_xlfn.XLOOKUP("4 - End", $K374:$K1341, $J374:$J1341)) - (_xlfn.XLOOKUP("4 - Start", $K374:$K1341, $J374:J1341))), "")</f>
        <v/>
      </c>
      <c r="P374" s="374"/>
      <c r="Q374" s="535" t="str" cm="1">
        <f t="array" ref="Q374">_xlfn.IFNA(IF($P374="N", $O374, (_xlfn.IFS(AND($P374="Y", $M374="1"), 15-$O374, AND($M374="2", $P374="Y"), 9-$O374, AND($M374="3", $P374="Y"), 11-$O374))), "")</f>
        <v/>
      </c>
      <c r="R374" s="536" t="str">
        <f>IF($K374="Session Start", SUM($L374:(INDEX($K374:$K1334, (MATCH("Session End", $K374:$K1334, 0))))), "")</f>
        <v/>
      </c>
      <c r="S374" s="411"/>
      <c r="W374" s="556" t="str">
        <f>IFERROR(INDEX('Kennel Link Mapping'!$B$1:$B$4, (MATCH('Session Log'!$V374, 'Kennel Link Mapping'!$A$1:$A$4, 0))), "")</f>
        <v/>
      </c>
    </row>
    <row r="375" spans="1:24" ht="39.75" customHeight="1" x14ac:dyDescent="0.15">
      <c r="A375" s="62"/>
      <c r="B375" s="118"/>
      <c r="C375" s="62"/>
      <c r="D375" s="165"/>
      <c r="E375" s="177"/>
      <c r="F375" s="165"/>
      <c r="G375" s="54"/>
      <c r="H375" s="54"/>
      <c r="I375" s="54"/>
      <c r="J375" s="206"/>
      <c r="K375" s="203"/>
      <c r="L375" s="521" t="str" cm="1">
        <f t="array" ref="L375">IFERROR(_xlfn.IFS($K375="1 - Start", (_xlfn.XLOOKUP("1 - End", $K375:$K1342,$J375:$J1342)) - (_xlfn.XLOOKUP("1 - Start", $K375:$K1342, $J375:$J1342)), $K375="2 - Start", (_xlfn.XLOOKUP("2 - End", $K375:$K1342, $J375:$J1342)) - (_xlfn.XLOOKUP("2 - Start", $K375:$K1342, $J375:$J1342)), $K375="3 - Start", (_xlfn.XLOOKUP("3 - End", $K375:K1342, $J375:$J1342)) - (_xlfn.XLOOKUP("3 - Start", $K375:K1342, $J375:$J1342)), $K375="4 - Start", (_xlfn.XLOOKUP("4 - End", $K375:$K1342, $J375:$J1342)) - (_xlfn.XLOOKUP("4 - Start", $K375:$K1342, $J375:J1342))), "")</f>
        <v/>
      </c>
      <c r="P375" s="374"/>
      <c r="Q375" s="535" t="str" cm="1">
        <f t="array" ref="Q375">_xlfn.IFNA(IF($P375="N", $O375, (_xlfn.IFS(AND($P375="Y", $M375="1"), 15-$O375, AND($M375="2", $P375="Y"), 9-$O375, AND($M375="3", $P375="Y"), 11-$O375))), "")</f>
        <v/>
      </c>
      <c r="R375" s="536" t="str">
        <f>IF($K375="Session Start", SUM($L375:(INDEX($K375:$K1335, (MATCH("Session End", $K375:$K1335, 0))))), "")</f>
        <v/>
      </c>
      <c r="S375" s="411"/>
      <c r="W375" s="556" t="str">
        <f>IFERROR(INDEX('Kennel Link Mapping'!$B$1:$B$4, (MATCH('Session Log'!$V375, 'Kennel Link Mapping'!$A$1:$A$4, 0))), "")</f>
        <v/>
      </c>
    </row>
    <row r="376" spans="1:24" ht="39.75" customHeight="1" x14ac:dyDescent="0.15">
      <c r="A376" s="62"/>
      <c r="B376" s="118"/>
      <c r="C376" s="62"/>
      <c r="D376" s="165"/>
      <c r="E376" s="177"/>
      <c r="F376" s="165"/>
      <c r="G376" s="54"/>
      <c r="H376" s="54"/>
      <c r="I376" s="54"/>
      <c r="J376" s="169"/>
      <c r="K376" s="203"/>
      <c r="L376" s="521" t="str" cm="1">
        <f t="array" ref="L376">IFERROR(_xlfn.IFS($K376="1 - Start", (_xlfn.XLOOKUP("1 - End", $K376:$K1343,$J376:$J1343)) - (_xlfn.XLOOKUP("1 - Start", $K376:$K1343, $J376:$J1343)), $K376="2 - Start", (_xlfn.XLOOKUP("2 - End", $K376:$K1343, $J376:$J1343)) - (_xlfn.XLOOKUP("2 - Start", $K376:$K1343, $J376:$J1343)), $K376="3 - Start", (_xlfn.XLOOKUP("3 - End", $K376:K1343, $J376:$J1343)) - (_xlfn.XLOOKUP("3 - Start", $K376:K1343, $J376:$J1343)), $K376="4 - Start", (_xlfn.XLOOKUP("4 - End", $K376:$K1343, $J376:$J1343)) - (_xlfn.XLOOKUP("4 - Start", $K376:$K1343, $J376:J1343))), "")</f>
        <v/>
      </c>
      <c r="P376" s="374"/>
      <c r="Q376" s="535" t="str" cm="1">
        <f t="array" ref="Q376">_xlfn.IFNA(IF($P376="N", $O376, (_xlfn.IFS(AND($P376="Y", $M376="1"), 15-$O376, AND($M376="2", $P376="Y"), 9-$O376, AND($M376="3", $P376="Y"), 11-$O376))), "")</f>
        <v/>
      </c>
      <c r="R376" s="536" t="str">
        <f>IF($K376="Session Start", SUM($L376:(INDEX($K376:$K1336, (MATCH("Session End", $K376:$K1336, 0))))), "")</f>
        <v/>
      </c>
      <c r="S376" s="411"/>
      <c r="W376" s="556" t="str">
        <f>IFERROR(INDEX('Kennel Link Mapping'!$B$1:$B$4, (MATCH('Session Log'!$V376, 'Kennel Link Mapping'!$A$1:$A$4, 0))), "")</f>
        <v/>
      </c>
    </row>
    <row r="377" spans="1:24" ht="39.75" customHeight="1" x14ac:dyDescent="0.15">
      <c r="A377" s="62"/>
      <c r="B377" s="118"/>
      <c r="C377" s="62"/>
      <c r="D377" s="165"/>
      <c r="E377" s="177"/>
      <c r="F377" s="165"/>
      <c r="G377" s="54"/>
      <c r="H377" s="54"/>
      <c r="I377" s="54"/>
      <c r="J377" s="169"/>
      <c r="K377" s="203"/>
      <c r="L377" s="521" t="str" cm="1">
        <f t="array" ref="L377">IFERROR(_xlfn.IFS($K377="1 - Start", (_xlfn.XLOOKUP("1 - End", $K377:$K1344,$J377:$J1344)) - (_xlfn.XLOOKUP("1 - Start", $K377:$K1344, $J377:$J1344)), $K377="2 - Start", (_xlfn.XLOOKUP("2 - End", $K377:$K1344, $J377:$J1344)) - (_xlfn.XLOOKUP("2 - Start", $K377:$K1344, $J377:$J1344)), $K377="3 - Start", (_xlfn.XLOOKUP("3 - End", $K377:K1344, $J377:$J1344)) - (_xlfn.XLOOKUP("3 - Start", $K377:K1344, $J377:$J1344)), $K377="4 - Start", (_xlfn.XLOOKUP("4 - End", $K377:$K1344, $J377:$J1344)) - (_xlfn.XLOOKUP("4 - Start", $K377:$K1344, $J377:J1344))), "")</f>
        <v/>
      </c>
      <c r="P377" s="374"/>
      <c r="Q377" s="535" t="str" cm="1">
        <f t="array" ref="Q377">_xlfn.IFNA(IF($P377="N", $O377, (_xlfn.IFS(AND($P377="Y", $M377="1"), 15-$O377, AND($M377="2", $P377="Y"), 9-$O377, AND($M377="3", $P377="Y"), 11-$O377))), "")</f>
        <v/>
      </c>
      <c r="R377" s="536" t="str">
        <f>IF($K377="Session Start", SUM($L377:(INDEX($K377:$K1337, (MATCH("Session End", $K377:$K1337, 0))))), "")</f>
        <v/>
      </c>
      <c r="S377" s="411"/>
      <c r="W377" s="556" t="str">
        <f>IFERROR(INDEX('Kennel Link Mapping'!$B$1:$B$4, (MATCH('Session Log'!$V377, 'Kennel Link Mapping'!$A$1:$A$4, 0))), "")</f>
        <v/>
      </c>
    </row>
    <row r="378" spans="1:24" ht="39.75" customHeight="1" x14ac:dyDescent="0.15">
      <c r="A378" s="62"/>
      <c r="B378" s="118"/>
      <c r="C378" s="62"/>
      <c r="D378" s="165"/>
      <c r="E378" s="177"/>
      <c r="F378" s="165"/>
      <c r="G378" s="54"/>
      <c r="H378" s="54"/>
      <c r="I378" s="54"/>
      <c r="J378" s="206"/>
      <c r="K378" s="203"/>
      <c r="L378" s="521" t="str" cm="1">
        <f t="array" ref="L378">IFERROR(_xlfn.IFS($K378="1 - Start", (_xlfn.XLOOKUP("1 - End", $K378:$K1345,$J378:$J1345)) - (_xlfn.XLOOKUP("1 - Start", $K378:$K1345, $J378:$J1345)), $K378="2 - Start", (_xlfn.XLOOKUP("2 - End", $K378:$K1345, $J378:$J1345)) - (_xlfn.XLOOKUP("2 - Start", $K378:$K1345, $J378:$J1345)), $K378="3 - Start", (_xlfn.XLOOKUP("3 - End", $K378:K1345, $J378:$J1345)) - (_xlfn.XLOOKUP("3 - Start", $K378:K1345, $J378:$J1345)), $K378="4 - Start", (_xlfn.XLOOKUP("4 - End", $K378:$K1345, $J378:$J1345)) - (_xlfn.XLOOKUP("4 - Start", $K378:$K1345, $J378:J1345))), "")</f>
        <v/>
      </c>
      <c r="P378" s="374"/>
      <c r="Q378" s="535" t="str" cm="1">
        <f t="array" ref="Q378">_xlfn.IFNA(IF($P378="N", $O378, (_xlfn.IFS(AND($P378="Y", $M378="1"), 15-$O378, AND($M378="2", $P378="Y"), 9-$O378, AND($M378="3", $P378="Y"), 11-$O378))), "")</f>
        <v/>
      </c>
      <c r="R378" s="536" t="str">
        <f>IF($K378="Session Start", SUM($L378:(INDEX($K378:$K1338, (MATCH("Session End", $K378:$K1338, 0))))), "")</f>
        <v/>
      </c>
      <c r="S378" s="411"/>
      <c r="W378" s="556" t="str">
        <f>IFERROR(INDEX('Kennel Link Mapping'!$B$1:$B$4, (MATCH('Session Log'!$V378, 'Kennel Link Mapping'!$A$1:$A$4, 0))), "")</f>
        <v/>
      </c>
    </row>
    <row r="379" spans="1:24" ht="39.75" customHeight="1" x14ac:dyDescent="0.15">
      <c r="A379" s="62"/>
      <c r="B379" s="118"/>
      <c r="C379" s="62"/>
      <c r="D379" s="165"/>
      <c r="E379" s="177"/>
      <c r="F379" s="165"/>
      <c r="G379" s="54"/>
      <c r="H379" s="54"/>
      <c r="I379" s="54"/>
      <c r="J379" s="169"/>
      <c r="K379" s="203"/>
      <c r="L379" s="521" t="str" cm="1">
        <f t="array" ref="L379">IFERROR(_xlfn.IFS($K379="1 - Start", (_xlfn.XLOOKUP("1 - End", $K379:$K1346,$J379:$J1346)) - (_xlfn.XLOOKUP("1 - Start", $K379:$K1346, $J379:$J1346)), $K379="2 - Start", (_xlfn.XLOOKUP("2 - End", $K379:$K1346, $J379:$J1346)) - (_xlfn.XLOOKUP("2 - Start", $K379:$K1346, $J379:$J1346)), $K379="3 - Start", (_xlfn.XLOOKUP("3 - End", $K379:K1346, $J379:$J1346)) - (_xlfn.XLOOKUP("3 - Start", $K379:K1346, $J379:$J1346)), $K379="4 - Start", (_xlfn.XLOOKUP("4 - End", $K379:$K1346, $J379:$J1346)) - (_xlfn.XLOOKUP("4 - Start", $K379:$K1346, $J379:J1346))), "")</f>
        <v/>
      </c>
      <c r="P379" s="374"/>
      <c r="Q379" s="535" t="str" cm="1">
        <f t="array" ref="Q379">_xlfn.IFNA(IF($P379="N", $O379, (_xlfn.IFS(AND($P379="Y", $M379="1"), 15-$O379, AND($M379="2", $P379="Y"), 9-$O379, AND($M379="3", $P379="Y"), 11-$O379))), "")</f>
        <v/>
      </c>
      <c r="R379" s="536" t="str">
        <f>IF($K379="Session Start", SUM($L379:(INDEX($K379:$K1339, (MATCH("Session End", $K379:$K1339, 0))))), "")</f>
        <v/>
      </c>
      <c r="S379" s="411"/>
      <c r="W379" s="556" t="str">
        <f>IFERROR(INDEX('Kennel Link Mapping'!$B$1:$B$4, (MATCH('Session Log'!$V379, 'Kennel Link Mapping'!$A$1:$A$4, 0))), "")</f>
        <v/>
      </c>
    </row>
    <row r="380" spans="1:24" ht="39.75" customHeight="1" x14ac:dyDescent="0.15">
      <c r="A380" s="62"/>
      <c r="B380" s="118"/>
      <c r="C380" s="62"/>
      <c r="D380" s="165"/>
      <c r="E380" s="177"/>
      <c r="F380" s="165"/>
      <c r="G380" s="54"/>
      <c r="H380" s="54"/>
      <c r="I380" s="54"/>
      <c r="J380" s="169"/>
      <c r="K380" s="203"/>
      <c r="L380" s="521" t="str" cm="1">
        <f t="array" ref="L380">IFERROR(_xlfn.IFS($K380="1 - Start", (_xlfn.XLOOKUP("1 - End", $K380:$K1347,$J380:$J1347)) - (_xlfn.XLOOKUP("1 - Start", $K380:$K1347, $J380:$J1347)), $K380="2 - Start", (_xlfn.XLOOKUP("2 - End", $K380:$K1347, $J380:$J1347)) - (_xlfn.XLOOKUP("2 - Start", $K380:$K1347, $J380:$J1347)), $K380="3 - Start", (_xlfn.XLOOKUP("3 - End", $K380:K1347, $J380:$J1347)) - (_xlfn.XLOOKUP("3 - Start", $K380:K1347, $J380:$J1347)), $K380="4 - Start", (_xlfn.XLOOKUP("4 - End", $K380:$K1347, $J380:$J1347)) - (_xlfn.XLOOKUP("4 - Start", $K380:$K1347, $J380:J1347))), "")</f>
        <v/>
      </c>
      <c r="P380" s="374"/>
      <c r="Q380" s="535" t="str" cm="1">
        <f t="array" ref="Q380">_xlfn.IFNA(IF($P380="N", $O380, (_xlfn.IFS(AND($P380="Y", $M380="1"), 15-$O380, AND($M380="2", $P380="Y"), 9-$O380, AND($M380="3", $P380="Y"), 11-$O380))), "")</f>
        <v/>
      </c>
      <c r="R380" s="536" t="str">
        <f>IF($K380="Session Start", SUM($L380:(INDEX($K380:$K1340, (MATCH("Session End", $K380:$K1340, 0))))), "")</f>
        <v/>
      </c>
      <c r="S380" s="411"/>
      <c r="W380" s="556" t="str">
        <f>IFERROR(INDEX('Kennel Link Mapping'!$B$1:$B$4, (MATCH('Session Log'!$V380, 'Kennel Link Mapping'!$A$1:$A$4, 0))), "")</f>
        <v/>
      </c>
    </row>
    <row r="381" spans="1:24" ht="39.75" customHeight="1" x14ac:dyDescent="0.15">
      <c r="A381" s="62"/>
      <c r="B381" s="118"/>
      <c r="C381" s="62"/>
      <c r="D381" s="165"/>
      <c r="E381" s="177"/>
      <c r="F381" s="165"/>
      <c r="G381" s="54"/>
      <c r="H381" s="54"/>
      <c r="I381" s="54"/>
      <c r="J381" s="206"/>
      <c r="K381" s="203"/>
      <c r="L381" s="521" t="str" cm="1">
        <f t="array" ref="L381">IFERROR(_xlfn.IFS($K381="1 - Start", (_xlfn.XLOOKUP("1 - End", $K381:$K1348,$J381:$J1348)) - (_xlfn.XLOOKUP("1 - Start", $K381:$K1348, $J381:$J1348)), $K381="2 - Start", (_xlfn.XLOOKUP("2 - End", $K381:$K1348, $J381:$J1348)) - (_xlfn.XLOOKUP("2 - Start", $K381:$K1348, $J381:$J1348)), $K381="3 - Start", (_xlfn.XLOOKUP("3 - End", $K381:K1348, $J381:$J1348)) - (_xlfn.XLOOKUP("3 - Start", $K381:K1348, $J381:$J1348)), $K381="4 - Start", (_xlfn.XLOOKUP("4 - End", $K381:$K1348, $J381:$J1348)) - (_xlfn.XLOOKUP("4 - Start", $K381:$K1348, $J381:J1348))), "")</f>
        <v/>
      </c>
      <c r="P381" s="374"/>
      <c r="Q381" s="535" t="str" cm="1">
        <f t="array" ref="Q381">_xlfn.IFNA(IF($P381="N", $O381, (_xlfn.IFS(AND($P381="Y", $M381="1"), 15-$O381, AND($M381="2", $P381="Y"), 9-$O381, AND($M381="3", $P381="Y"), 11-$O381))), "")</f>
        <v/>
      </c>
      <c r="R381" s="536" t="str">
        <f>IF($K381="Session Start", SUM($L381:(INDEX($K381:$K1341, (MATCH("Session End", $K381:$K1341, 0))))), "")</f>
        <v/>
      </c>
      <c r="S381" s="411"/>
      <c r="W381" s="556" t="str">
        <f>IFERROR(INDEX('Kennel Link Mapping'!$B$1:$B$4, (MATCH('Session Log'!$V381, 'Kennel Link Mapping'!$A$1:$A$4, 0))), "")</f>
        <v/>
      </c>
    </row>
    <row r="382" spans="1:24" s="187" customFormat="1" ht="39.75" customHeight="1" x14ac:dyDescent="0.15">
      <c r="A382" s="334"/>
      <c r="B382" s="100"/>
      <c r="C382" s="334"/>
      <c r="D382" s="346"/>
      <c r="E382" s="347"/>
      <c r="F382" s="346"/>
      <c r="G382" s="181"/>
      <c r="H382" s="181"/>
      <c r="I382" s="181"/>
      <c r="J382" s="179"/>
      <c r="K382" s="299"/>
      <c r="L382" s="526" t="str" cm="1">
        <f t="array" ref="L382">IFERROR(_xlfn.IFS($K382="1 - Start", (_xlfn.XLOOKUP("1 - End", $K382:$K1349,$J382:$J1349)) - (_xlfn.XLOOKUP("1 - Start", $K382:$K1349, $J382:$J1349)), $K382="2 - Start", (_xlfn.XLOOKUP("2 - End", $K382:$K1349, $J382:$J1349)) - (_xlfn.XLOOKUP("2 - Start", $K382:$K1349, $J382:$J1349)), $K382="3 - Start", (_xlfn.XLOOKUP("3 - End", $K382:K1349, $J382:$J1349)) - (_xlfn.XLOOKUP("3 - Start", $K382:K1349, $J382:$J1349)), $K382="4 - Start", (_xlfn.XLOOKUP("4 - End", $K382:$K1349, $J382:$J1349)) - (_xlfn.XLOOKUP("4 - Start", $K382:$K1349, $J382:J1349))), "")</f>
        <v/>
      </c>
      <c r="M382" s="350"/>
      <c r="N382" s="371"/>
      <c r="O382" s="399"/>
      <c r="P382" s="375"/>
      <c r="Q382" s="545" t="str" cm="1">
        <f t="array" ref="Q382">_xlfn.IFNA(IF($P382="N", $O382, (_xlfn.IFS(AND($P382="Y", $M382="1"), 15-$O382, AND($M382="2", $P382="Y"), 9-$O382, AND($M382="3", $P382="Y"), 11-$O382))), "")</f>
        <v/>
      </c>
      <c r="R382" s="546" t="str">
        <f>IF($K382="Session Start", SUM($L382:(INDEX($K382:$K1342, (MATCH("Session End", $K382:$K1342, 0))))), "")</f>
        <v/>
      </c>
      <c r="S382" s="413"/>
      <c r="T382" s="183"/>
      <c r="U382" s="184"/>
      <c r="V382" s="185"/>
      <c r="W382" s="556" t="str">
        <f>IFERROR(INDEX('Kennel Link Mapping'!$B$1:$B$4, (MATCH('Session Log'!$V382, 'Kennel Link Mapping'!$A$1:$A$4, 0))), "")</f>
        <v/>
      </c>
      <c r="X382" s="351"/>
    </row>
    <row r="383" spans="1:24" s="46" customFormat="1" ht="39.75" customHeight="1" x14ac:dyDescent="0.15">
      <c r="A383" s="192"/>
      <c r="B383" s="118"/>
      <c r="C383" s="92"/>
      <c r="D383" s="361"/>
      <c r="E383" s="362"/>
      <c r="F383" s="361"/>
      <c r="G383" s="74"/>
      <c r="H383" s="74"/>
      <c r="I383" s="74"/>
      <c r="J383" s="265"/>
      <c r="K383" s="300"/>
      <c r="L383" s="523" t="str" cm="1">
        <f t="array" ref="L383">IFERROR(_xlfn.IFS($K383="1 - Start", (_xlfn.XLOOKUP("1 - End", $K383:$K1351,$J383:$J1351)) - (_xlfn.XLOOKUP("1 - Start", $K383:$K1351, $J383:$J1351)), $K383="2 - Start", (_xlfn.XLOOKUP("2 - End", $K383:$K1351, $J383:$J1351)) - (_xlfn.XLOOKUP("2 - Start", $K383:$K1351, $J383:$J1351)), $K383="3 - Start", (_xlfn.XLOOKUP("3 - End", $K383:K1351, $J383:$J1351)) - (_xlfn.XLOOKUP("3 - Start", $K383:K1351, $J383:$J1351)), $K383="4 - Start", (_xlfn.XLOOKUP("4 - End", $K383:$K1351, $J383:$J1351)) - (_xlfn.XLOOKUP("4 - Start", $K383:$K1351, $J383:J1351))), "")</f>
        <v/>
      </c>
      <c r="M383" s="352"/>
      <c r="N383" s="373"/>
      <c r="O383" s="395"/>
      <c r="P383" s="376"/>
      <c r="Q383" s="539" t="str" cm="1">
        <f t="array" ref="Q383">_xlfn.IFNA(IF($P383="N", $O383, (_xlfn.IFS(AND($P383="Y", $M383="1"), 15-$O383, AND($M383="2", $P383="Y"), 9-$O383, AND($M383="3", $P383="Y"), 11-$O383))), "")</f>
        <v/>
      </c>
      <c r="R383" s="540" t="str">
        <f>IF($K383="Session Start", SUM($L383:(INDEX($K383:$K1343, (MATCH("Session End", $K383:$K1343, 0))))), "")</f>
        <v/>
      </c>
      <c r="S383" s="332"/>
      <c r="T383" s="333"/>
      <c r="U383" s="171"/>
      <c r="V383" s="76"/>
      <c r="W383" s="556" t="str">
        <f>IFERROR(INDEX('Kennel Link Mapping'!$B$1:$B$4, (MATCH('Session Log'!$V383, 'Kennel Link Mapping'!$A$1:$A$4, 0))), "")</f>
        <v/>
      </c>
      <c r="X383" s="353"/>
    </row>
    <row r="384" spans="1:24" ht="39.75" customHeight="1" x14ac:dyDescent="0.15">
      <c r="A384" s="62"/>
      <c r="B384" s="118"/>
      <c r="C384" s="62"/>
      <c r="D384" s="165"/>
      <c r="E384" s="177"/>
      <c r="F384" s="165"/>
      <c r="G384" s="54"/>
      <c r="H384" s="54"/>
      <c r="I384" s="54"/>
      <c r="J384" s="206"/>
      <c r="K384" s="203"/>
      <c r="L384" s="521" t="str" cm="1">
        <f t="array" ref="L384">IFERROR(_xlfn.IFS($K384="1 - Start", (_xlfn.XLOOKUP("1 - End", $K384:$K1351,$J384:$J1351)) - (_xlfn.XLOOKUP("1 - Start", $K384:$K1351, $J384:$J1351)), $K384="2 - Start", (_xlfn.XLOOKUP("2 - End", $K384:$K1351, $J384:$J1351)) - (_xlfn.XLOOKUP("2 - Start", $K384:$K1351, $J384:$J1351)), $K384="3 - Start", (_xlfn.XLOOKUP("3 - End", $K384:K1351, $J384:$J1351)) - (_xlfn.XLOOKUP("3 - Start", $K384:K1351, $J384:$J1351)), $K384="4 - Start", (_xlfn.XLOOKUP("4 - End", $K384:$K1351, $J384:$J1351)) - (_xlfn.XLOOKUP("4 - Start", $K384:$K1351, $J384:J1351))), "")</f>
        <v/>
      </c>
      <c r="P384" s="374"/>
      <c r="Q384" s="535" t="str" cm="1">
        <f t="array" ref="Q384">_xlfn.IFNA(IF($P384="N", $O384, (_xlfn.IFS(AND($P384="Y", $M384="1"), 15-$O384, AND($M384="2", $P384="Y"), 9-$O384, AND($M384="3", $P384="Y"), 11-$O384))), "")</f>
        <v/>
      </c>
      <c r="R384" s="536" t="str">
        <f>IF($K384="Session Start", SUM($L384:(INDEX($K384:$K1344, (MATCH("Session End", $K384:$K1344, 0))))), "")</f>
        <v/>
      </c>
      <c r="S384" s="411"/>
      <c r="W384" s="556" t="str">
        <f>IFERROR(INDEX('Kennel Link Mapping'!$B$1:$B$4, (MATCH('Session Log'!$V384, 'Kennel Link Mapping'!$A$1:$A$4, 0))), "")</f>
        <v/>
      </c>
    </row>
    <row r="385" spans="1:24" ht="39.75" customHeight="1" x14ac:dyDescent="0.15">
      <c r="A385" s="62"/>
      <c r="B385" s="118"/>
      <c r="C385" s="62"/>
      <c r="D385" s="165"/>
      <c r="E385" s="177"/>
      <c r="F385" s="165"/>
      <c r="G385" s="54"/>
      <c r="H385" s="54"/>
      <c r="I385" s="54"/>
      <c r="J385" s="206"/>
      <c r="K385" s="203"/>
      <c r="L385" s="521" t="str" cm="1">
        <f t="array" ref="L385">IFERROR(_xlfn.IFS($K385="1 - Start", (_xlfn.XLOOKUP("1 - End", $K385:$K1352,$J385:$J1352)) - (_xlfn.XLOOKUP("1 - Start", $K385:$K1352, $J385:$J1352)), $K385="2 - Start", (_xlfn.XLOOKUP("2 - End", $K385:$K1352, $J385:$J1352)) - (_xlfn.XLOOKUP("2 - Start", $K385:$K1352, $J385:$J1352)), $K385="3 - Start", (_xlfn.XLOOKUP("3 - End", $K385:K1352, $J385:$J1352)) - (_xlfn.XLOOKUP("3 - Start", $K385:K1352, $J385:$J1352)), $K385="4 - Start", (_xlfn.XLOOKUP("4 - End", $K385:$K1352, $J385:$J1352)) - (_xlfn.XLOOKUP("4 - Start", $K385:$K1352, $J385:J1352))), "")</f>
        <v/>
      </c>
      <c r="P385" s="374"/>
      <c r="Q385" s="535" t="str" cm="1">
        <f t="array" ref="Q385">_xlfn.IFNA(IF($P385="N", $O385, (_xlfn.IFS(AND($P385="Y", $M385="1"), 15-$O385, AND($M385="2", $P385="Y"), 9-$O385, AND($M385="3", $P385="Y"), 11-$O385))), "")</f>
        <v/>
      </c>
      <c r="R385" s="536" t="str">
        <f>IF($K385="Session Start", SUM($L385:(INDEX($K385:$K1345, (MATCH("Session End", $K385:$K1345, 0))))), "")</f>
        <v/>
      </c>
      <c r="S385" s="411"/>
      <c r="W385" s="556" t="str">
        <f>IFERROR(INDEX('Kennel Link Mapping'!$B$1:$B$4, (MATCH('Session Log'!$V385, 'Kennel Link Mapping'!$A$1:$A$4, 0))), "")</f>
        <v/>
      </c>
    </row>
    <row r="386" spans="1:24" ht="39.75" customHeight="1" x14ac:dyDescent="0.15">
      <c r="A386" s="62"/>
      <c r="B386" s="118"/>
      <c r="C386" s="62"/>
      <c r="D386" s="165"/>
      <c r="E386" s="177"/>
      <c r="F386" s="165"/>
      <c r="G386" s="54"/>
      <c r="H386" s="54"/>
      <c r="I386" s="54"/>
      <c r="J386" s="169"/>
      <c r="K386" s="203"/>
      <c r="L386" s="521" t="str" cm="1">
        <f t="array" ref="L386">IFERROR(_xlfn.IFS($K386="1 - Start", (_xlfn.XLOOKUP("1 - End", $K386:$K1353,$J386:$J1353)) - (_xlfn.XLOOKUP("1 - Start", $K386:$K1353, $J386:$J1353)), $K386="2 - Start", (_xlfn.XLOOKUP("2 - End", $K386:$K1353, $J386:$J1353)) - (_xlfn.XLOOKUP("2 - Start", $K386:$K1353, $J386:$J1353)), $K386="3 - Start", (_xlfn.XLOOKUP("3 - End", $K386:K1353, $J386:$J1353)) - (_xlfn.XLOOKUP("3 - Start", $K386:K1353, $J386:$J1353)), $K386="4 - Start", (_xlfn.XLOOKUP("4 - End", $K386:$K1353, $J386:$J1353)) - (_xlfn.XLOOKUP("4 - Start", $K386:$K1353, $J386:J1353))), "")</f>
        <v/>
      </c>
      <c r="P386" s="374"/>
      <c r="Q386" s="535" t="str" cm="1">
        <f t="array" ref="Q386">_xlfn.IFNA(IF($P386="N", $O386, (_xlfn.IFS(AND($P386="Y", $M386="1"), 15-$O386, AND($M386="2", $P386="Y"), 9-$O386, AND($M386="3", $P386="Y"), 11-$O386))), "")</f>
        <v/>
      </c>
      <c r="R386" s="536" t="str">
        <f>IF($K386="Session Start", SUM($L386:(INDEX($K386:$K1346, (MATCH("Session End", $K386:$K1346, 0))))), "")</f>
        <v/>
      </c>
      <c r="S386" s="411"/>
      <c r="W386" s="556" t="str">
        <f>IFERROR(INDEX('Kennel Link Mapping'!$B$1:$B$4, (MATCH('Session Log'!$V386, 'Kennel Link Mapping'!$A$1:$A$4, 0))), "")</f>
        <v/>
      </c>
    </row>
    <row r="387" spans="1:24" ht="39.75" customHeight="1" x14ac:dyDescent="0.15">
      <c r="A387" s="62"/>
      <c r="B387" s="118"/>
      <c r="C387" s="62"/>
      <c r="D387" s="165"/>
      <c r="E387" s="177"/>
      <c r="F387" s="165"/>
      <c r="G387" s="54"/>
      <c r="H387" s="54"/>
      <c r="I387" s="54"/>
      <c r="J387" s="169"/>
      <c r="K387" s="203"/>
      <c r="L387" s="521" t="str" cm="1">
        <f t="array" ref="L387">IFERROR(_xlfn.IFS($K387="1 - Start", (_xlfn.XLOOKUP("1 - End", $K387:$K1354,$J387:$J1354)) - (_xlfn.XLOOKUP("1 - Start", $K387:$K1354, $J387:$J1354)), $K387="2 - Start", (_xlfn.XLOOKUP("2 - End", $K387:$K1354, $J387:$J1354)) - (_xlfn.XLOOKUP("2 - Start", $K387:$K1354, $J387:$J1354)), $K387="3 - Start", (_xlfn.XLOOKUP("3 - End", $K387:K1354, $J387:$J1354)) - (_xlfn.XLOOKUP("3 - Start", $K387:K1354, $J387:$J1354)), $K387="4 - Start", (_xlfn.XLOOKUP("4 - End", $K387:$K1354, $J387:$J1354)) - (_xlfn.XLOOKUP("4 - Start", $K387:$K1354, $J387:J1354))), "")</f>
        <v/>
      </c>
      <c r="P387" s="374"/>
      <c r="Q387" s="535" t="str" cm="1">
        <f t="array" ref="Q387">_xlfn.IFNA(IF($P387="N", $O387, (_xlfn.IFS(AND($P387="Y", $M387="1"), 15-$O387, AND($M387="2", $P387="Y"), 9-$O387, AND($M387="3", $P387="Y"), 11-$O387))), "")</f>
        <v/>
      </c>
      <c r="R387" s="536" t="str">
        <f>IF($K387="Session Start", SUM($L387:(INDEX($K387:$K1347, (MATCH("Session End", $K387:$K1347, 0))))), "")</f>
        <v/>
      </c>
      <c r="S387" s="411"/>
      <c r="W387" s="556" t="str">
        <f>IFERROR(INDEX('Kennel Link Mapping'!$B$1:$B$4, (MATCH('Session Log'!$V387, 'Kennel Link Mapping'!$A$1:$A$4, 0))), "")</f>
        <v/>
      </c>
    </row>
    <row r="388" spans="1:24" ht="39.75" customHeight="1" x14ac:dyDescent="0.15">
      <c r="A388" s="62"/>
      <c r="B388" s="118"/>
      <c r="C388" s="62"/>
      <c r="D388" s="165"/>
      <c r="E388" s="177"/>
      <c r="F388" s="165"/>
      <c r="G388" s="54"/>
      <c r="H388" s="54"/>
      <c r="I388" s="54"/>
      <c r="J388" s="169"/>
      <c r="K388" s="203"/>
      <c r="L388" s="521" t="str" cm="1">
        <f t="array" ref="L388">IFERROR(_xlfn.IFS($K388="1 - Start", (_xlfn.XLOOKUP("1 - End", $K388:$K1355,$J388:$J1355)) - (_xlfn.XLOOKUP("1 - Start", $K388:$K1355, $J388:$J1355)), $K388="2 - Start", (_xlfn.XLOOKUP("2 - End", $K388:$K1355, $J388:$J1355)) - (_xlfn.XLOOKUP("2 - Start", $K388:$K1355, $J388:$J1355)), $K388="3 - Start", (_xlfn.XLOOKUP("3 - End", $K388:K1355, $J388:$J1355)) - (_xlfn.XLOOKUP("3 - Start", $K388:K1355, $J388:$J1355)), $K388="4 - Start", (_xlfn.XLOOKUP("4 - End", $K388:$K1355, $J388:$J1355)) - (_xlfn.XLOOKUP("4 - Start", $K388:$K1355, $J388:J1355))), "")</f>
        <v/>
      </c>
      <c r="P388" s="374"/>
      <c r="Q388" s="535" t="str" cm="1">
        <f t="array" ref="Q388">_xlfn.IFNA(IF($P388="N", $O388, (_xlfn.IFS(AND($P388="Y", $M388="1"), 15-$O388, AND($M388="2", $P388="Y"), 9-$O388, AND($M388="3", $P388="Y"), 11-$O388))), "")</f>
        <v/>
      </c>
      <c r="R388" s="536" t="str">
        <f>IF($K388="Session Start", SUM($L388:(INDEX($K388:$K1348, (MATCH("Session End", $K388:$K1348, 0))))), "")</f>
        <v/>
      </c>
      <c r="S388" s="411"/>
      <c r="W388" s="556" t="str">
        <f>IFERROR(INDEX('Kennel Link Mapping'!$B$1:$B$4, (MATCH('Session Log'!$V388, 'Kennel Link Mapping'!$A$1:$A$4, 0))), "")</f>
        <v/>
      </c>
    </row>
    <row r="389" spans="1:24" ht="39.75" customHeight="1" x14ac:dyDescent="0.15">
      <c r="A389" s="62"/>
      <c r="B389" s="118"/>
      <c r="C389" s="62"/>
      <c r="D389" s="165"/>
      <c r="E389" s="177"/>
      <c r="F389" s="165"/>
      <c r="G389" s="54"/>
      <c r="H389" s="54"/>
      <c r="I389" s="54"/>
      <c r="J389" s="206"/>
      <c r="K389" s="203"/>
      <c r="L389" s="521" t="str" cm="1">
        <f t="array" ref="L389">IFERROR(_xlfn.IFS($K389="1 - Start", (_xlfn.XLOOKUP("1 - End", $K389:$K1356,$J389:$J1356)) - (_xlfn.XLOOKUP("1 - Start", $K389:$K1356, $J389:$J1356)), $K389="2 - Start", (_xlfn.XLOOKUP("2 - End", $K389:$K1356, $J389:$J1356)) - (_xlfn.XLOOKUP("2 - Start", $K389:$K1356, $J389:$J1356)), $K389="3 - Start", (_xlfn.XLOOKUP("3 - End", $K389:K1356, $J389:$J1356)) - (_xlfn.XLOOKUP("3 - Start", $K389:K1356, $J389:$J1356)), $K389="4 - Start", (_xlfn.XLOOKUP("4 - End", $K389:$K1356, $J389:$J1356)) - (_xlfn.XLOOKUP("4 - Start", $K389:$K1356, $J389:J1356))), "")</f>
        <v/>
      </c>
      <c r="P389" s="374"/>
      <c r="Q389" s="535" t="str" cm="1">
        <f t="array" ref="Q389">_xlfn.IFNA(IF($P389="N", $O389, (_xlfn.IFS(AND($P389="Y", $M389="1"), 15-$O389, AND($M389="2", $P389="Y"), 9-$O389, AND($M389="3", $P389="Y"), 11-$O389))), "")</f>
        <v/>
      </c>
      <c r="R389" s="536" t="str">
        <f>IF($K389="Session Start", SUM($L389:(INDEX($K389:$K1349, (MATCH("Session End", $K389:$K1349, 0))))), "")</f>
        <v/>
      </c>
      <c r="S389" s="411"/>
      <c r="W389" s="556" t="str">
        <f>IFERROR(INDEX('Kennel Link Mapping'!$B$1:$B$4, (MATCH('Session Log'!$V389, 'Kennel Link Mapping'!$A$1:$A$4, 0))), "")</f>
        <v/>
      </c>
    </row>
    <row r="390" spans="1:24" ht="39.75" customHeight="1" x14ac:dyDescent="0.15">
      <c r="A390" s="62"/>
      <c r="B390" s="118"/>
      <c r="C390" s="62"/>
      <c r="D390" s="165"/>
      <c r="E390" s="177"/>
      <c r="F390" s="165"/>
      <c r="G390" s="54"/>
      <c r="H390" s="54"/>
      <c r="I390" s="54"/>
      <c r="J390" s="206"/>
      <c r="K390" s="203"/>
      <c r="L390" s="521" t="str" cm="1">
        <f t="array" ref="L390">IFERROR(_xlfn.IFS($K390="1 - Start", (_xlfn.XLOOKUP("1 - End", $K390:$K1357,$J390:$J1357)) - (_xlfn.XLOOKUP("1 - Start", $K390:$K1357, $J390:$J1357)), $K390="2 - Start", (_xlfn.XLOOKUP("2 - End", $K390:$K1357, $J390:$J1357)) - (_xlfn.XLOOKUP("2 - Start", $K390:$K1357, $J390:$J1357)), $K390="3 - Start", (_xlfn.XLOOKUP("3 - End", $K390:K1357, $J390:$J1357)) - (_xlfn.XLOOKUP("3 - Start", $K390:K1357, $J390:$J1357)), $K390="4 - Start", (_xlfn.XLOOKUP("4 - End", $K390:$K1357, $J390:$J1357)) - (_xlfn.XLOOKUP("4 - Start", $K390:$K1357, $J390:J1357))), "")</f>
        <v/>
      </c>
      <c r="P390" s="374"/>
      <c r="Q390" s="535" t="str" cm="1">
        <f t="array" ref="Q390">_xlfn.IFNA(IF($P390="N", $O390, (_xlfn.IFS(AND($P390="Y", $M390="1"), 15-$O390, AND($M390="2", $P390="Y"), 9-$O390, AND($M390="3", $P390="Y"), 11-$O390))), "")</f>
        <v/>
      </c>
      <c r="R390" s="536" t="str">
        <f>IF($K390="Session Start", SUM($L390:(INDEX($K390:$K1350, (MATCH("Session End", $K390:$K1350, 0))))), "")</f>
        <v/>
      </c>
      <c r="S390" s="411"/>
      <c r="W390" s="556" t="str">
        <f>IFERROR(INDEX('Kennel Link Mapping'!$B$1:$B$4, (MATCH('Session Log'!$V390, 'Kennel Link Mapping'!$A$1:$A$4, 0))), "")</f>
        <v/>
      </c>
    </row>
    <row r="391" spans="1:24" ht="39.75" customHeight="1" x14ac:dyDescent="0.15">
      <c r="A391" s="62"/>
      <c r="B391" s="118"/>
      <c r="C391" s="62"/>
      <c r="D391" s="165"/>
      <c r="E391" s="177"/>
      <c r="F391" s="165"/>
      <c r="G391" s="54"/>
      <c r="H391" s="54"/>
      <c r="I391" s="54"/>
      <c r="J391" s="206"/>
      <c r="K391" s="203"/>
      <c r="L391" s="521" t="str" cm="1">
        <f t="array" ref="L391">IFERROR(_xlfn.IFS($K391="1 - Start", (_xlfn.XLOOKUP("1 - End", $K391:$K1358,$J391:$J1358)) - (_xlfn.XLOOKUP("1 - Start", $K391:$K1358, $J391:$J1358)), $K391="2 - Start", (_xlfn.XLOOKUP("2 - End", $K391:$K1358, $J391:$J1358)) - (_xlfn.XLOOKUP("2 - Start", $K391:$K1358, $J391:$J1358)), $K391="3 - Start", (_xlfn.XLOOKUP("3 - End", $K391:K1358, $J391:$J1358)) - (_xlfn.XLOOKUP("3 - Start", $K391:K1358, $J391:$J1358)), $K391="4 - Start", (_xlfn.XLOOKUP("4 - End", $K391:$K1358, $J391:$J1358)) - (_xlfn.XLOOKUP("4 - Start", $K391:$K1358, $J391:J1358))), "")</f>
        <v/>
      </c>
      <c r="P391" s="374"/>
      <c r="Q391" s="535" t="str" cm="1">
        <f t="array" ref="Q391">_xlfn.IFNA(IF($P391="N", $O391, (_xlfn.IFS(AND($P391="Y", $M391="1"), 15-$O391, AND($M391="2", $P391="Y"), 9-$O391, AND($M391="3", $P391="Y"), 11-$O391))), "")</f>
        <v/>
      </c>
      <c r="R391" s="536" t="str">
        <f>IF($K391="Session Start", SUM($L391:(INDEX($K391:$K1351, (MATCH("Session End", $K391:$K1351, 0))))), "")</f>
        <v/>
      </c>
      <c r="S391" s="411"/>
      <c r="W391" s="556" t="str">
        <f>IFERROR(INDEX('Kennel Link Mapping'!$B$1:$B$4, (MATCH('Session Log'!$V391, 'Kennel Link Mapping'!$A$1:$A$4, 0))), "")</f>
        <v/>
      </c>
    </row>
    <row r="392" spans="1:24" ht="39.75" customHeight="1" x14ac:dyDescent="0.15">
      <c r="A392" s="62"/>
      <c r="B392" s="118"/>
      <c r="C392" s="62"/>
      <c r="D392" s="165"/>
      <c r="E392" s="177"/>
      <c r="F392" s="165"/>
      <c r="G392" s="54"/>
      <c r="H392" s="54"/>
      <c r="I392" s="54"/>
      <c r="J392" s="206"/>
      <c r="K392" s="203"/>
      <c r="L392" s="521" t="str" cm="1">
        <f t="array" ref="L392">IFERROR(_xlfn.IFS($K392="1 - Start", (_xlfn.XLOOKUP("1 - End", $K392:$K1359,$J392:$J1359)) - (_xlfn.XLOOKUP("1 - Start", $K392:$K1359, $J392:$J1359)), $K392="2 - Start", (_xlfn.XLOOKUP("2 - End", $K392:$K1359, $J392:$J1359)) - (_xlfn.XLOOKUP("2 - Start", $K392:$K1359, $J392:$J1359)), $K392="3 - Start", (_xlfn.XLOOKUP("3 - End", $K392:K1359, $J392:$J1359)) - (_xlfn.XLOOKUP("3 - Start", $K392:K1359, $J392:$J1359)), $K392="4 - Start", (_xlfn.XLOOKUP("4 - End", $K392:$K1359, $J392:$J1359)) - (_xlfn.XLOOKUP("4 - Start", $K392:$K1359, $J392:J1359))), "")</f>
        <v/>
      </c>
      <c r="P392" s="374"/>
      <c r="Q392" s="535" t="str" cm="1">
        <f t="array" ref="Q392">_xlfn.IFNA(IF($P392="N", $O392, (_xlfn.IFS(AND($P392="Y", $M392="1"), 15-$O392, AND($M392="2", $P392="Y"), 9-$O392, AND($M392="3", $P392="Y"), 11-$O392))), "")</f>
        <v/>
      </c>
      <c r="R392" s="536" t="str">
        <f>IF($K392="Session Start", SUM($L392:(INDEX($K392:$K1352, (MATCH("Session End", $K392:$K1352, 0))))), "")</f>
        <v/>
      </c>
      <c r="S392" s="411"/>
      <c r="W392" s="556" t="str">
        <f>IFERROR(INDEX('Kennel Link Mapping'!$B$1:$B$4, (MATCH('Session Log'!$V392, 'Kennel Link Mapping'!$A$1:$A$4, 0))), "")</f>
        <v/>
      </c>
    </row>
    <row r="393" spans="1:24" s="187" customFormat="1" ht="39.75" customHeight="1" x14ac:dyDescent="0.15">
      <c r="A393" s="334"/>
      <c r="B393" s="100"/>
      <c r="C393" s="334"/>
      <c r="D393" s="346"/>
      <c r="E393" s="347"/>
      <c r="F393" s="346"/>
      <c r="G393" s="181"/>
      <c r="H393" s="181"/>
      <c r="I393" s="181"/>
      <c r="J393" s="179"/>
      <c r="K393" s="299"/>
      <c r="L393" s="526" t="str" cm="1">
        <f t="array" ref="L393">IFERROR(_xlfn.IFS($K393="1 - Start", (_xlfn.XLOOKUP("1 - End", $K393:$K1360,$J393:$J1360)) - (_xlfn.XLOOKUP("1 - Start", $K393:$K1360, $J393:$J1360)), $K393="2 - Start", (_xlfn.XLOOKUP("2 - End", $K393:$K1360, $J393:$J1360)) - (_xlfn.XLOOKUP("2 - Start", $K393:$K1360, $J393:$J1360)), $K393="3 - Start", (_xlfn.XLOOKUP("3 - End", $K393:K1360, $J393:$J1360)) - (_xlfn.XLOOKUP("3 - Start", $K393:K1360, $J393:$J1360)), $K393="4 - Start", (_xlfn.XLOOKUP("4 - End", $K393:$K1360, $J393:$J1360)) - (_xlfn.XLOOKUP("4 - Start", $K393:$K1360, $J393:J1360))), "")</f>
        <v/>
      </c>
      <c r="M393" s="350"/>
      <c r="N393" s="371"/>
      <c r="O393" s="399"/>
      <c r="P393" s="375"/>
      <c r="Q393" s="545" t="str" cm="1">
        <f t="array" ref="Q393">_xlfn.IFNA(IF($P393="N", $O393, (_xlfn.IFS(AND($P393="Y", $M393="1"), 15-$O393, AND($M393="2", $P393="Y"), 9-$O393, AND($M393="3", $P393="Y"), 11-$O393))), "")</f>
        <v/>
      </c>
      <c r="R393" s="546" t="str">
        <f>IF($K393="Session Start", SUM($L393:(INDEX($K393:$K1353, (MATCH("Session End", $K393:$K1353, 0))))), "")</f>
        <v/>
      </c>
      <c r="S393" s="413"/>
      <c r="T393" s="183"/>
      <c r="U393" s="184"/>
      <c r="V393" s="185"/>
      <c r="W393" s="556" t="str">
        <f>IFERROR(INDEX('Kennel Link Mapping'!$B$1:$B$4, (MATCH('Session Log'!$V393, 'Kennel Link Mapping'!$A$1:$A$4, 0))), "")</f>
        <v/>
      </c>
      <c r="X393" s="351"/>
    </row>
    <row r="394" spans="1:24" s="46" customFormat="1" ht="39.75" customHeight="1" x14ac:dyDescent="0.15">
      <c r="A394" s="192"/>
      <c r="B394" s="118"/>
      <c r="C394" s="370"/>
      <c r="D394" s="361"/>
      <c r="E394" s="362"/>
      <c r="F394" s="361"/>
      <c r="G394" s="74"/>
      <c r="H394" s="74"/>
      <c r="I394" s="74"/>
      <c r="J394" s="265"/>
      <c r="K394" s="300"/>
      <c r="L394" s="523" t="str" cm="1">
        <f t="array" ref="L394">IFERROR(_xlfn.IFS($K394="1 - Start", (_xlfn.XLOOKUP("1 - End", $K394:$K1368,$J394:$J1368)) - (_xlfn.XLOOKUP("1 - Start", $K394:$K1368, $J394:$J1368)), $K394="2 - Start", (_xlfn.XLOOKUP("2 - End", $K394:$K1368, $J394:$J1368)) - (_xlfn.XLOOKUP("2 - Start", $K394:$K1368, $J394:$J1368)), $K394="3 - Start", (_xlfn.XLOOKUP("3 - End", $K394:K1368, $J394:$J1368)) - (_xlfn.XLOOKUP("3 - Start", $K394:K1368, $J394:$J1368)), $K394="4 - Start", (_xlfn.XLOOKUP("4 - End", $K394:$K1368, $J394:$J1368)) - (_xlfn.XLOOKUP("4 - Start", $K394:$K1368, $J394:J1368))), "")</f>
        <v/>
      </c>
      <c r="M394" s="352"/>
      <c r="N394" s="373"/>
      <c r="O394" s="395"/>
      <c r="P394" s="376"/>
      <c r="Q394" s="539" t="str" cm="1">
        <f t="array" ref="Q394">_xlfn.IFNA(IF($P394="N", $O394, (_xlfn.IFS(AND($P394="Y", $M394="1"), 15-$O394, AND($M394="2", $P394="Y"), 9-$O394, AND($M394="3", $P394="Y"), 11-$O394))), "")</f>
        <v/>
      </c>
      <c r="R394" s="540" t="str">
        <f>IF($K394="Session Start", SUM($L394:(INDEX($K394:$K1361, (MATCH("Session End", $K394:$K1361, 0))))), "")</f>
        <v/>
      </c>
      <c r="S394" s="332"/>
      <c r="T394" s="333"/>
      <c r="U394" s="171"/>
      <c r="V394" s="76"/>
      <c r="W394" s="556" t="str">
        <f>IFERROR(INDEX('Kennel Link Mapping'!$B$1:$B$4, (MATCH('Session Log'!$V394, 'Kennel Link Mapping'!$A$1:$A$4, 0))), "")</f>
        <v/>
      </c>
      <c r="X394" s="353"/>
    </row>
    <row r="395" spans="1:24" ht="39.75" customHeight="1" x14ac:dyDescent="0.15">
      <c r="A395" s="62"/>
      <c r="B395" s="118"/>
      <c r="C395" s="62"/>
      <c r="D395" s="165"/>
      <c r="E395" s="177"/>
      <c r="F395" s="165"/>
      <c r="G395" s="54"/>
      <c r="H395" s="54"/>
      <c r="I395" s="54"/>
      <c r="J395" s="206"/>
      <c r="K395" s="203"/>
      <c r="L395" s="521" t="str" cm="1">
        <f t="array" ref="L395">IFERROR(_xlfn.IFS($K395="1 - Start", (_xlfn.XLOOKUP("1 - End", $K395:$K1369,$J395:$J1369)) - (_xlfn.XLOOKUP("1 - Start", $K395:$K1369, $J395:$J1369)), $K395="2 - Start", (_xlfn.XLOOKUP("2 - End", $K395:$K1369, $J395:$J1369)) - (_xlfn.XLOOKUP("2 - Start", $K395:$K1369, $J395:$J1369)), $K395="3 - Start", (_xlfn.XLOOKUP("3 - End", $K395:K1369, $J395:$J1369)) - (_xlfn.XLOOKUP("3 - Start", $K395:K1369, $J395:$J1369)), $K395="4 - Start", (_xlfn.XLOOKUP("4 - End", $K395:$K1369, $J395:$J1369)) - (_xlfn.XLOOKUP("4 - Start", $K395:$K1369, $J395:J1369))), "")</f>
        <v/>
      </c>
      <c r="P395" s="374"/>
      <c r="Q395" s="535" t="str" cm="1">
        <f t="array" ref="Q395">_xlfn.IFNA(IF($P395="N", $O395, (_xlfn.IFS(AND($P395="Y", $M395="1"), 15-$O395, AND($M395="2", $P395="Y"), 9-$O395, AND($M395="3", $P395="Y"), 11-$O395))), "")</f>
        <v/>
      </c>
      <c r="R395" s="536" t="str">
        <f>IF($K395="Session Start", SUM($L395:(INDEX($K395:$K1362, (MATCH("Session End", $K395:$K1362, 0))))), "")</f>
        <v/>
      </c>
      <c r="S395" s="411"/>
      <c r="W395" s="556" t="str">
        <f>IFERROR(INDEX('Kennel Link Mapping'!$B$1:$B$4, (MATCH('Session Log'!$V395, 'Kennel Link Mapping'!$A$1:$A$4, 0))), "")</f>
        <v/>
      </c>
    </row>
    <row r="396" spans="1:24" ht="39.75" customHeight="1" x14ac:dyDescent="0.15">
      <c r="A396" s="62"/>
      <c r="B396" s="118"/>
      <c r="C396" s="62"/>
      <c r="D396" s="165"/>
      <c r="E396" s="177"/>
      <c r="F396" s="165"/>
      <c r="G396" s="54"/>
      <c r="H396" s="54"/>
      <c r="I396" s="54"/>
      <c r="J396" s="169"/>
      <c r="K396" s="203"/>
      <c r="L396" s="521" t="str" cm="1">
        <f t="array" ref="L396">IFERROR(_xlfn.IFS($K396="1 - Start", (_xlfn.XLOOKUP("1 - End", $K396:$K1370,$J396:$J1370)) - (_xlfn.XLOOKUP("1 - Start", $K396:$K1370, $J396:$J1370)), $K396="2 - Start", (_xlfn.XLOOKUP("2 - End", $K396:$K1370, $J396:$J1370)) - (_xlfn.XLOOKUP("2 - Start", $K396:$K1370, $J396:$J1370)), $K396="3 - Start", (_xlfn.XLOOKUP("3 - End", $K396:K1370, $J396:$J1370)) - (_xlfn.XLOOKUP("3 - Start", $K396:K1370, $J396:$J1370)), $K396="4 - Start", (_xlfn.XLOOKUP("4 - End", $K396:$K1370, $J396:$J1370)) - (_xlfn.XLOOKUP("4 - Start", $K396:$K1370, $J396:J1370))), "")</f>
        <v/>
      </c>
      <c r="P396" s="374"/>
      <c r="Q396" s="535" t="str" cm="1">
        <f t="array" ref="Q396">_xlfn.IFNA(IF($P396="N", $O396, (_xlfn.IFS(AND($P396="Y", $M396="1"), 15-$O396, AND($M396="2", $P396="Y"), 9-$O396, AND($M396="3", $P396="Y"), 11-$O396))), "")</f>
        <v/>
      </c>
      <c r="R396" s="536" t="str">
        <f>IF($K396="Session Start", SUM($L396:(INDEX($K396:$K1363, (MATCH("Session End", $K396:$K1363, 0))))), "")</f>
        <v/>
      </c>
      <c r="S396" s="411"/>
      <c r="W396" s="556" t="str">
        <f>IFERROR(INDEX('Kennel Link Mapping'!$B$1:$B$4, (MATCH('Session Log'!$V396, 'Kennel Link Mapping'!$A$1:$A$4, 0))), "")</f>
        <v/>
      </c>
    </row>
    <row r="397" spans="1:24" ht="39.75" customHeight="1" x14ac:dyDescent="0.15">
      <c r="A397" s="62"/>
      <c r="B397" s="118"/>
      <c r="C397" s="62"/>
      <c r="D397" s="165"/>
      <c r="E397" s="177"/>
      <c r="F397" s="165"/>
      <c r="G397" s="54"/>
      <c r="H397" s="54"/>
      <c r="I397" s="54"/>
      <c r="J397" s="169"/>
      <c r="K397" s="203"/>
      <c r="L397" s="521" t="str" cm="1">
        <f t="array" ref="L397">IFERROR(_xlfn.IFS($K397="1 - Start", (_xlfn.XLOOKUP("1 - End", $K397:$K1371,$J397:$J1371)) - (_xlfn.XLOOKUP("1 - Start", $K397:$K1371, $J397:$J1371)), $K397="2 - Start", (_xlfn.XLOOKUP("2 - End", $K397:$K1371, $J397:$J1371)) - (_xlfn.XLOOKUP("2 - Start", $K397:$K1371, $J397:$J1371)), $K397="3 - Start", (_xlfn.XLOOKUP("3 - End", $K397:K1371, $J397:$J1371)) - (_xlfn.XLOOKUP("3 - Start", $K397:K1371, $J397:$J1371)), $K397="4 - Start", (_xlfn.XLOOKUP("4 - End", $K397:$K1371, $J397:$J1371)) - (_xlfn.XLOOKUP("4 - Start", $K397:$K1371, $J397:J1371))), "")</f>
        <v/>
      </c>
      <c r="P397" s="374"/>
      <c r="Q397" s="535" t="str" cm="1">
        <f t="array" ref="Q397">_xlfn.IFNA(IF($P397="N", $O397, (_xlfn.IFS(AND($P397="Y", $M397="1"), 15-$O397, AND($M397="2", $P397="Y"), 9-$O397, AND($M397="3", $P397="Y"), 11-$O397))), "")</f>
        <v/>
      </c>
      <c r="R397" s="536" t="str">
        <f>IF($K397="Session Start", SUM($L397:(INDEX($K397:$K1364, (MATCH("Session End", $K397:$K1364, 0))))), "")</f>
        <v/>
      </c>
      <c r="S397" s="411"/>
      <c r="W397" s="556" t="str">
        <f>IFERROR(INDEX('Kennel Link Mapping'!$B$1:$B$4, (MATCH('Session Log'!$V397, 'Kennel Link Mapping'!$A$1:$A$4, 0))), "")</f>
        <v/>
      </c>
    </row>
    <row r="398" spans="1:24" ht="39.75" customHeight="1" x14ac:dyDescent="0.15">
      <c r="A398" s="62"/>
      <c r="B398" s="118"/>
      <c r="C398" s="62"/>
      <c r="D398" s="165"/>
      <c r="E398" s="177"/>
      <c r="F398" s="165"/>
      <c r="G398" s="54"/>
      <c r="H398" s="54"/>
      <c r="I398" s="54"/>
      <c r="J398" s="169"/>
      <c r="K398" s="203"/>
      <c r="L398" s="521" t="str" cm="1">
        <f t="array" ref="L398">IFERROR(_xlfn.IFS($K398="1 - Start", (_xlfn.XLOOKUP("1 - End", $K398:$K1372,$J398:$J1372)) - (_xlfn.XLOOKUP("1 - Start", $K398:$K1372, $J398:$J1372)), $K398="2 - Start", (_xlfn.XLOOKUP("2 - End", $K398:$K1372, $J398:$J1372)) - (_xlfn.XLOOKUP("2 - Start", $K398:$K1372, $J398:$J1372)), $K398="3 - Start", (_xlfn.XLOOKUP("3 - End", $K398:K1372, $J398:$J1372)) - (_xlfn.XLOOKUP("3 - Start", $K398:K1372, $J398:$J1372)), $K398="4 - Start", (_xlfn.XLOOKUP("4 - End", $K398:$K1372, $J398:$J1372)) - (_xlfn.XLOOKUP("4 - Start", $K398:$K1372, $J398:J1372))), "")</f>
        <v/>
      </c>
      <c r="P398" s="374"/>
      <c r="Q398" s="535" t="str" cm="1">
        <f t="array" ref="Q398">_xlfn.IFNA(IF($P398="N", $O398, (_xlfn.IFS(AND($P398="Y", $M398="1"), 15-$O398, AND($M398="2", $P398="Y"), 9-$O398, AND($M398="3", $P398="Y"), 11-$O398))), "")</f>
        <v/>
      </c>
      <c r="R398" s="536" t="str">
        <f>IF($K398="Session Start", SUM($L398:(INDEX($K398:$K1365, (MATCH("Session End", $K398:$K1365, 0))))), "")</f>
        <v/>
      </c>
      <c r="S398" s="411"/>
      <c r="W398" s="556" t="str">
        <f>IFERROR(INDEX('Kennel Link Mapping'!$B$1:$B$4, (MATCH('Session Log'!$V398, 'Kennel Link Mapping'!$A$1:$A$4, 0))), "")</f>
        <v/>
      </c>
    </row>
    <row r="399" spans="1:24" ht="39.75" customHeight="1" x14ac:dyDescent="0.15">
      <c r="A399" s="62"/>
      <c r="B399" s="118"/>
      <c r="C399" s="62"/>
      <c r="D399" s="165"/>
      <c r="E399" s="177"/>
      <c r="F399" s="165"/>
      <c r="G399" s="54"/>
      <c r="H399" s="54"/>
      <c r="I399" s="54"/>
      <c r="J399" s="169"/>
      <c r="K399" s="203"/>
      <c r="L399" s="521" t="str" cm="1">
        <f t="array" ref="L399">IFERROR(_xlfn.IFS($K399="1 - Start", (_xlfn.XLOOKUP("1 - End", $K399:$K1373,$J399:$J1373)) - (_xlfn.XLOOKUP("1 - Start", $K399:$K1373, $J399:$J1373)), $K399="2 - Start", (_xlfn.XLOOKUP("2 - End", $K399:$K1373, $J399:$J1373)) - (_xlfn.XLOOKUP("2 - Start", $K399:$K1373, $J399:$J1373)), $K399="3 - Start", (_xlfn.XLOOKUP("3 - End", $K399:K1373, $J399:$J1373)) - (_xlfn.XLOOKUP("3 - Start", $K399:K1373, $J399:$J1373)), $K399="4 - Start", (_xlfn.XLOOKUP("4 - End", $K399:$K1373, $J399:$J1373)) - (_xlfn.XLOOKUP("4 - Start", $K399:$K1373, $J399:J1373))), "")</f>
        <v/>
      </c>
      <c r="P399" s="374"/>
      <c r="Q399" s="535" t="str" cm="1">
        <f t="array" ref="Q399">_xlfn.IFNA(IF($P399="N", $O399, (_xlfn.IFS(AND($P399="Y", $M399="1"), 15-$O399, AND($M399="2", $P399="Y"), 9-$O399, AND($M399="3", $P399="Y"), 11-$O399))), "")</f>
        <v/>
      </c>
      <c r="R399" s="536" t="str">
        <f>IF($K399="Session Start", SUM($L399:(INDEX($K399:$K1366, (MATCH("Session End", $K399:$K1366, 0))))), "")</f>
        <v/>
      </c>
      <c r="S399" s="411"/>
      <c r="W399" s="556" t="str">
        <f>IFERROR(INDEX('Kennel Link Mapping'!$B$1:$B$4, (MATCH('Session Log'!$V399, 'Kennel Link Mapping'!$A$1:$A$4, 0))), "")</f>
        <v/>
      </c>
    </row>
    <row r="400" spans="1:24" ht="39.75" customHeight="1" x14ac:dyDescent="0.15">
      <c r="A400" s="62"/>
      <c r="B400" s="118"/>
      <c r="C400" s="62"/>
      <c r="D400" s="165"/>
      <c r="E400" s="177"/>
      <c r="F400" s="165"/>
      <c r="G400" s="54"/>
      <c r="H400" s="54"/>
      <c r="I400" s="54"/>
      <c r="J400" s="169"/>
      <c r="K400" s="203"/>
      <c r="L400" s="521" t="str" cm="1">
        <f t="array" ref="L400">IFERROR(_xlfn.IFS($K400="1 - Start", (_xlfn.XLOOKUP("1 - End", $K400:$K1374,$J400:$J1374)) - (_xlfn.XLOOKUP("1 - Start", $K400:$K1374, $J400:$J1374)), $K400="2 - Start", (_xlfn.XLOOKUP("2 - End", $K400:$K1374, $J400:$J1374)) - (_xlfn.XLOOKUP("2 - Start", $K400:$K1374, $J400:$J1374)), $K400="3 - Start", (_xlfn.XLOOKUP("3 - End", $K400:K1374, $J400:$J1374)) - (_xlfn.XLOOKUP("3 - Start", $K400:K1374, $J400:$J1374)), $K400="4 - Start", (_xlfn.XLOOKUP("4 - End", $K400:$K1374, $J400:$J1374)) - (_xlfn.XLOOKUP("4 - Start", $K400:$K1374, $J400:J1374))), "")</f>
        <v/>
      </c>
      <c r="P400" s="374"/>
      <c r="Q400" s="535" t="str" cm="1">
        <f t="array" ref="Q400">_xlfn.IFNA(IF($P400="N", $O400, (_xlfn.IFS(AND($P400="Y", $M400="1"), 15-$O400, AND($M400="2", $P400="Y"), 9-$O400, AND($M400="3", $P400="Y"), 11-$O400))), "")</f>
        <v/>
      </c>
      <c r="R400" s="536" t="str">
        <f>IF($K400="Session Start", SUM($L400:(INDEX($K400:$K1367, (MATCH("Session End", $K400:$K1367, 0))))), "")</f>
        <v/>
      </c>
      <c r="S400" s="411"/>
      <c r="W400" s="556" t="str">
        <f>IFERROR(INDEX('Kennel Link Mapping'!$B$1:$B$4, (MATCH('Session Log'!$V400, 'Kennel Link Mapping'!$A$1:$A$4, 0))), "")</f>
        <v/>
      </c>
    </row>
    <row r="401" spans="1:24" ht="39.75" customHeight="1" x14ac:dyDescent="0.15">
      <c r="A401" s="62"/>
      <c r="B401" s="118"/>
      <c r="C401" s="62"/>
      <c r="D401" s="165"/>
      <c r="E401" s="177"/>
      <c r="F401" s="165"/>
      <c r="G401" s="54"/>
      <c r="H401" s="54"/>
      <c r="I401" s="54"/>
      <c r="J401" s="206"/>
      <c r="K401" s="203"/>
      <c r="L401" s="521" t="str" cm="1">
        <f t="array" ref="L401">IFERROR(_xlfn.IFS($K401="1 - Start", (_xlfn.XLOOKUP("1 - End", $K401:$K1375,$J401:$J1375)) - (_xlfn.XLOOKUP("1 - Start", $K401:$K1375, $J401:$J1375)), $K401="2 - Start", (_xlfn.XLOOKUP("2 - End", $K401:$K1375, $J401:$J1375)) - (_xlfn.XLOOKUP("2 - Start", $K401:$K1375, $J401:$J1375)), $K401="3 - Start", (_xlfn.XLOOKUP("3 - End", $K401:K1375, $J401:$J1375)) - (_xlfn.XLOOKUP("3 - Start", $K401:K1375, $J401:$J1375)), $K401="4 - Start", (_xlfn.XLOOKUP("4 - End", $K401:$K1375, $J401:$J1375)) - (_xlfn.XLOOKUP("4 - Start", $K401:$K1375, $J401:J1375))), "")</f>
        <v/>
      </c>
      <c r="P401" s="374"/>
      <c r="Q401" s="535" t="str" cm="1">
        <f t="array" ref="Q401">_xlfn.IFNA(IF($P401="N", $O401, (_xlfn.IFS(AND($P401="Y", $M401="1"), 15-$O401, AND($M401="2", $P401="Y"), 9-$O401, AND($M401="3", $P401="Y"), 11-$O401))), "")</f>
        <v/>
      </c>
      <c r="R401" s="536" t="str">
        <f>IF($K401="Session Start", SUM($L401:(INDEX($K401:$K1368, (MATCH("Session End", $K401:$K1368, 0))))), "")</f>
        <v/>
      </c>
      <c r="S401" s="411"/>
      <c r="W401" s="556" t="str">
        <f>IFERROR(INDEX('Kennel Link Mapping'!$B$1:$B$4, (MATCH('Session Log'!$V401, 'Kennel Link Mapping'!$A$1:$A$4, 0))), "")</f>
        <v/>
      </c>
    </row>
    <row r="402" spans="1:24" ht="39.75" customHeight="1" x14ac:dyDescent="0.15">
      <c r="A402" s="62"/>
      <c r="B402" s="118"/>
      <c r="C402" s="62"/>
      <c r="D402" s="165"/>
      <c r="E402" s="177"/>
      <c r="F402" s="165"/>
      <c r="G402" s="54"/>
      <c r="H402" s="54"/>
      <c r="I402" s="54"/>
      <c r="J402" s="206"/>
      <c r="K402" s="203"/>
      <c r="L402" s="521" t="str" cm="1">
        <f t="array" ref="L402">IFERROR(_xlfn.IFS($K402="1 - Start", (_xlfn.XLOOKUP("1 - End", $K402:$K1376,$J402:$J1376)) - (_xlfn.XLOOKUP("1 - Start", $K402:$K1376, $J402:$J1376)), $K402="2 - Start", (_xlfn.XLOOKUP("2 - End", $K402:$K1376, $J402:$J1376)) - (_xlfn.XLOOKUP("2 - Start", $K402:$K1376, $J402:$J1376)), $K402="3 - Start", (_xlfn.XLOOKUP("3 - End", $K402:K1376, $J402:$J1376)) - (_xlfn.XLOOKUP("3 - Start", $K402:K1376, $J402:$J1376)), $K402="4 - Start", (_xlfn.XLOOKUP("4 - End", $K402:$K1376, $J402:$J1376)) - (_xlfn.XLOOKUP("4 - Start", $K402:$K1376, $J402:J1376))), "")</f>
        <v/>
      </c>
      <c r="P402" s="374"/>
      <c r="Q402" s="535" t="str" cm="1">
        <f t="array" ref="Q402">_xlfn.IFNA(IF($P402="N", $O402, (_xlfn.IFS(AND($P402="Y", $M402="1"), 15-$O402, AND($M402="2", $P402="Y"), 9-$O402, AND($M402="3", $P402="Y"), 11-$O402))), "")</f>
        <v/>
      </c>
      <c r="R402" s="536" t="str">
        <f>IF($K402="Session Start", SUM($L402:(INDEX($K402:$K1369, (MATCH("Session End", $K402:$K1369, 0))))), "")</f>
        <v/>
      </c>
      <c r="S402" s="411"/>
      <c r="W402" s="556" t="str">
        <f>IFERROR(INDEX('Kennel Link Mapping'!$B$1:$B$4, (MATCH('Session Log'!$V402, 'Kennel Link Mapping'!$A$1:$A$4, 0))), "")</f>
        <v/>
      </c>
    </row>
    <row r="403" spans="1:24" ht="39.75" customHeight="1" x14ac:dyDescent="0.15">
      <c r="A403" s="62"/>
      <c r="B403" s="118"/>
      <c r="C403" s="62"/>
      <c r="D403" s="165"/>
      <c r="E403" s="177"/>
      <c r="F403" s="165"/>
      <c r="G403" s="54"/>
      <c r="H403" s="54"/>
      <c r="I403" s="54"/>
      <c r="J403" s="169"/>
      <c r="K403" s="203"/>
      <c r="L403" s="521" t="str" cm="1">
        <f t="array" ref="L403">IFERROR(_xlfn.IFS($K403="1 - Start", (_xlfn.XLOOKUP("1 - End", $K403:$K1377,$J403:$J1377)) - (_xlfn.XLOOKUP("1 - Start", $K403:$K1377, $J403:$J1377)), $K403="2 - Start", (_xlfn.XLOOKUP("2 - End", $K403:$K1377, $J403:$J1377)) - (_xlfn.XLOOKUP("2 - Start", $K403:$K1377, $J403:$J1377)), $K403="3 - Start", (_xlfn.XLOOKUP("3 - End", $K403:K1377, $J403:$J1377)) - (_xlfn.XLOOKUP("3 - Start", $K403:K1377, $J403:$J1377)), $K403="4 - Start", (_xlfn.XLOOKUP("4 - End", $K403:$K1377, $J403:$J1377)) - (_xlfn.XLOOKUP("4 - Start", $K403:$K1377, $J403:J1377))), "")</f>
        <v/>
      </c>
      <c r="P403" s="374"/>
      <c r="Q403" s="535" t="str" cm="1">
        <f t="array" ref="Q403">_xlfn.IFNA(IF($P403="N", $O403, (_xlfn.IFS(AND($P403="Y", $M403="1"), 15-$O403, AND($M403="2", $P403="Y"), 9-$O403, AND($M403="3", $P403="Y"), 11-$O403))), "")</f>
        <v/>
      </c>
      <c r="R403" s="536" t="str">
        <f>IF($K403="Session Start", SUM($L403:(INDEX($K403:$K1370, (MATCH("Session End", $K403:$K1370, 0))))), "")</f>
        <v/>
      </c>
      <c r="S403" s="411"/>
      <c r="W403" s="556" t="str">
        <f>IFERROR(INDEX('Kennel Link Mapping'!$B$1:$B$4, (MATCH('Session Log'!$V403, 'Kennel Link Mapping'!$A$1:$A$4, 0))), "")</f>
        <v/>
      </c>
    </row>
    <row r="404" spans="1:24" ht="39.75" customHeight="1" x14ac:dyDescent="0.15">
      <c r="A404" s="62"/>
      <c r="B404" s="118"/>
      <c r="C404" s="62"/>
      <c r="D404" s="165"/>
      <c r="E404" s="177"/>
      <c r="F404" s="165"/>
      <c r="G404" s="54"/>
      <c r="H404" s="54"/>
      <c r="I404" s="54"/>
      <c r="J404" s="169"/>
      <c r="K404" s="203"/>
      <c r="L404" s="521" t="str" cm="1">
        <f t="array" ref="L404">IFERROR(_xlfn.IFS($K404="1 - Start", (_xlfn.XLOOKUP("1 - End", $K404:$K1378,$J404:$J1378)) - (_xlfn.XLOOKUP("1 - Start", $K404:$K1378, $J404:$J1378)), $K404="2 - Start", (_xlfn.XLOOKUP("2 - End", $K404:$K1378, $J404:$J1378)) - (_xlfn.XLOOKUP("2 - Start", $K404:$K1378, $J404:$J1378)), $K404="3 - Start", (_xlfn.XLOOKUP("3 - End", $K404:K1378, $J404:$J1378)) - (_xlfn.XLOOKUP("3 - Start", $K404:K1378, $J404:$J1378)), $K404="4 - Start", (_xlfn.XLOOKUP("4 - End", $K404:$K1378, $J404:$J1378)) - (_xlfn.XLOOKUP("4 - Start", $K404:$K1378, $J404:J1378))), "")</f>
        <v/>
      </c>
      <c r="P404" s="374"/>
      <c r="Q404" s="535" t="str" cm="1">
        <f t="array" ref="Q404">_xlfn.IFNA(IF($P404="N", $O404, (_xlfn.IFS(AND($P404="Y", $M404="1"), 15-$O404, AND($M404="2", $P404="Y"), 9-$O404, AND($M404="3", $P404="Y"), 11-$O404))), "")</f>
        <v/>
      </c>
      <c r="R404" s="536" t="str">
        <f>IF($K404="Session Start", SUM($L404:(INDEX($K404:$K1371, (MATCH("Session End", $K404:$K1371, 0))))), "")</f>
        <v/>
      </c>
      <c r="S404" s="411"/>
      <c r="W404" s="556" t="str">
        <f>IFERROR(INDEX('Kennel Link Mapping'!$B$1:$B$4, (MATCH('Session Log'!$V404, 'Kennel Link Mapping'!$A$1:$A$4, 0))), "")</f>
        <v/>
      </c>
    </row>
    <row r="405" spans="1:24" ht="39.75" customHeight="1" x14ac:dyDescent="0.15">
      <c r="A405" s="62"/>
      <c r="B405" s="118"/>
      <c r="C405" s="62"/>
      <c r="D405" s="165"/>
      <c r="E405" s="177"/>
      <c r="F405" s="165"/>
      <c r="G405" s="54"/>
      <c r="H405" s="54"/>
      <c r="I405" s="54"/>
      <c r="J405" s="206"/>
      <c r="K405" s="203"/>
      <c r="L405" s="521" t="str" cm="1">
        <f t="array" ref="L405">IFERROR(_xlfn.IFS($K405="1 - Start", (_xlfn.XLOOKUP("1 - End", $K405:$K1379,$J405:$J1379)) - (_xlfn.XLOOKUP("1 - Start", $K405:$K1379, $J405:$J1379)), $K405="2 - Start", (_xlfn.XLOOKUP("2 - End", $K405:$K1379, $J405:$J1379)) - (_xlfn.XLOOKUP("2 - Start", $K405:$K1379, $J405:$J1379)), $K405="3 - Start", (_xlfn.XLOOKUP("3 - End", $K405:K1379, $J405:$J1379)) - (_xlfn.XLOOKUP("3 - Start", $K405:K1379, $J405:$J1379)), $K405="4 - Start", (_xlfn.XLOOKUP("4 - End", $K405:$K1379, $J405:$J1379)) - (_xlfn.XLOOKUP("4 - Start", $K405:$K1379, $J405:J1379))), "")</f>
        <v/>
      </c>
      <c r="P405" s="374"/>
      <c r="Q405" s="535" t="str" cm="1">
        <f t="array" ref="Q405">_xlfn.IFNA(IF($P405="N", $O405, (_xlfn.IFS(AND($P405="Y", $M405="1"), 15-$O405, AND($M405="2", $P405="Y"), 9-$O405, AND($M405="3", $P405="Y"), 11-$O405))), "")</f>
        <v/>
      </c>
      <c r="R405" s="536" t="str">
        <f>IF($K405="Session Start", SUM($L405:(INDEX($K405:$K1372, (MATCH("Session End", $K405:$K1372, 0))))), "")</f>
        <v/>
      </c>
      <c r="S405" s="411"/>
      <c r="W405" s="556" t="str">
        <f>IFERROR(INDEX('Kennel Link Mapping'!$B$1:$B$4, (MATCH('Session Log'!$V405, 'Kennel Link Mapping'!$A$1:$A$4, 0))), "")</f>
        <v/>
      </c>
    </row>
    <row r="406" spans="1:24" s="187" customFormat="1" ht="39.75" customHeight="1" x14ac:dyDescent="0.15">
      <c r="A406" s="334"/>
      <c r="B406" s="100"/>
      <c r="C406" s="334"/>
      <c r="D406" s="346"/>
      <c r="E406" s="347"/>
      <c r="F406" s="346"/>
      <c r="G406" s="181"/>
      <c r="H406" s="181"/>
      <c r="I406" s="181"/>
      <c r="J406" s="179"/>
      <c r="K406" s="299"/>
      <c r="L406" s="526" t="str" cm="1">
        <f t="array" ref="L406">IFERROR(_xlfn.IFS($K406="1 - Start", (_xlfn.XLOOKUP("1 - End", $K406:$K1380,$J406:$J1380)) - (_xlfn.XLOOKUP("1 - Start", $K406:$K1380, $J406:$J1380)), $K406="2 - Start", (_xlfn.XLOOKUP("2 - End", $K406:$K1380, $J406:$J1380)) - (_xlfn.XLOOKUP("2 - Start", $K406:$K1380, $J406:$J1380)), $K406="3 - Start", (_xlfn.XLOOKUP("3 - End", $K406:K1380, $J406:$J1380)) - (_xlfn.XLOOKUP("3 - Start", $K406:K1380, $J406:$J1380)), $K406="4 - Start", (_xlfn.XLOOKUP("4 - End", $K406:$K1380, $J406:$J1380)) - (_xlfn.XLOOKUP("4 - Start", $K406:$K1380, $J406:J1380))), "")</f>
        <v/>
      </c>
      <c r="M406" s="350"/>
      <c r="N406" s="371"/>
      <c r="O406" s="399"/>
      <c r="P406" s="375"/>
      <c r="Q406" s="545" t="str" cm="1">
        <f t="array" ref="Q406">_xlfn.IFNA(IF($P406="N", $O406, (_xlfn.IFS(AND($P406="Y", $M406="1"), 15-$O406, AND($M406="2", $P406="Y"), 9-$O406, AND($M406="3", $P406="Y"), 11-$O406))), "")</f>
        <v/>
      </c>
      <c r="R406" s="546" t="str">
        <f>IF($K406="Session Start", SUM($L406:(INDEX($K406:$K1373, (MATCH("Session End", $K406:$K1373, 0))))), "")</f>
        <v/>
      </c>
      <c r="S406" s="413"/>
      <c r="T406" s="183"/>
      <c r="U406" s="184"/>
      <c r="V406" s="185"/>
      <c r="W406" s="556" t="str">
        <f>IFERROR(INDEX('Kennel Link Mapping'!$B$1:$B$4, (MATCH('Session Log'!$V406, 'Kennel Link Mapping'!$A$1:$A$4, 0))), "")</f>
        <v/>
      </c>
      <c r="X406" s="351"/>
    </row>
    <row r="407" spans="1:24" ht="39.75" customHeight="1" x14ac:dyDescent="0.15">
      <c r="A407" s="62"/>
      <c r="B407" s="118"/>
      <c r="C407" s="62"/>
      <c r="D407" s="165"/>
      <c r="E407" s="177"/>
      <c r="F407" s="165"/>
      <c r="G407" s="54"/>
      <c r="H407" s="54"/>
      <c r="I407" s="54"/>
      <c r="J407" s="206"/>
      <c r="K407" s="203"/>
      <c r="L407" s="521" t="str" cm="1">
        <f t="array" ref="L407">IFERROR(_xlfn.IFS($K407="1 - Start", (_xlfn.XLOOKUP("1 - End", $K407:$K1381,$J407:$J1381)) - (_xlfn.XLOOKUP("1 - Start", $K407:$K1381, $J407:$J1381)), $K407="2 - Start", (_xlfn.XLOOKUP("2 - End", $K407:$K1381, $J407:$J1381)) - (_xlfn.XLOOKUP("2 - Start", $K407:$K1381, $J407:$J1381)), $K407="3 - Start", (_xlfn.XLOOKUP("3 - End", $K407:K1381, $J407:$J1381)) - (_xlfn.XLOOKUP("3 - Start", $K407:K1381, $J407:$J1381)), $K407="4 - Start", (_xlfn.XLOOKUP("4 - End", $K407:$K1381, $J407:$J1381)) - (_xlfn.XLOOKUP("4 - Start", $K407:$K1381, $J407:J1381))), "")</f>
        <v/>
      </c>
      <c r="P407" s="374"/>
      <c r="Q407" s="535" t="str" cm="1">
        <f t="array" ref="Q407">_xlfn.IFNA(IF($P407="N", $O407, (_xlfn.IFS(AND($P407="Y", $M407="1"), 15-$O407, AND($M407="2", $P407="Y"), 9-$O407, AND($M407="3", $P407="Y"), 11-$O407))), "")</f>
        <v/>
      </c>
      <c r="R407" s="536" t="str">
        <f>IF($K407="Session Start", SUM($L407:(INDEX($K407:$K1374, (MATCH("Session End", $K407:$K1374, 0))))), "")</f>
        <v/>
      </c>
      <c r="S407" s="411"/>
      <c r="V407" s="463"/>
      <c r="W407" s="556" t="str">
        <f>IFERROR(INDEX('Kennel Link Mapping'!$B$1:$B$4, (MATCH('Session Log'!$V407, 'Kennel Link Mapping'!$A$1:$A$4, 0))), "")</f>
        <v/>
      </c>
    </row>
    <row r="408" spans="1:24" ht="39.75" customHeight="1" x14ac:dyDescent="0.15">
      <c r="A408" s="62"/>
      <c r="B408" s="118"/>
      <c r="C408" s="62"/>
      <c r="D408" s="165"/>
      <c r="E408" s="177"/>
      <c r="F408" s="165"/>
      <c r="G408" s="54"/>
      <c r="H408" s="54"/>
      <c r="I408" s="54"/>
      <c r="J408" s="206"/>
      <c r="K408" s="203"/>
      <c r="L408" s="521" t="str" cm="1">
        <f t="array" ref="L408">IFERROR(_xlfn.IFS($K408="1 - Start", (_xlfn.XLOOKUP("1 - End", $K408:$K1382,$J408:$J1382)) - (_xlfn.XLOOKUP("1 - Start", $K408:$K1382, $J408:$J1382)), $K408="2 - Start", (_xlfn.XLOOKUP("2 - End", $K408:$K1382, $J408:$J1382)) - (_xlfn.XLOOKUP("2 - Start", $K408:$K1382, $J408:$J1382)), $K408="3 - Start", (_xlfn.XLOOKUP("3 - End", $K408:K1382, $J408:$J1382)) - (_xlfn.XLOOKUP("3 - Start", $K408:K1382, $J408:$J1382)), $K408="4 - Start", (_xlfn.XLOOKUP("4 - End", $K408:$K1382, $J408:$J1382)) - (_xlfn.XLOOKUP("4 - Start", $K408:$K1382, $J408:J1382))), "")</f>
        <v/>
      </c>
      <c r="P408" s="374"/>
      <c r="Q408" s="535" t="str" cm="1">
        <f t="array" ref="Q408">_xlfn.IFNA(IF($P408="N", $O408, (_xlfn.IFS(AND($P408="Y", $M408="1"), 15-$O408, AND($M408="2", $P408="Y"), 9-$O408, AND($M408="3", $P408="Y"), 11-$O408))), "")</f>
        <v/>
      </c>
      <c r="R408" s="536" t="str">
        <f>IF($K408="Session Start", SUM($L408:(INDEX($K408:$K1375, (MATCH("Session End", $K408:$K1375, 0))))), "")</f>
        <v/>
      </c>
      <c r="S408" s="411"/>
      <c r="V408" s="463"/>
      <c r="W408" s="556" t="str">
        <f>IFERROR(INDEX('Kennel Link Mapping'!$B$1:$B$4, (MATCH('Session Log'!$V408, 'Kennel Link Mapping'!$A$1:$A$4, 0))), "")</f>
        <v/>
      </c>
    </row>
    <row r="409" spans="1:24" ht="39.75" customHeight="1" x14ac:dyDescent="0.15">
      <c r="A409" s="62"/>
      <c r="B409" s="118"/>
      <c r="C409" s="62"/>
      <c r="D409" s="165"/>
      <c r="E409" s="177"/>
      <c r="F409" s="165"/>
      <c r="G409" s="54"/>
      <c r="H409" s="54"/>
      <c r="I409" s="54"/>
      <c r="J409" s="169"/>
      <c r="K409" s="203"/>
      <c r="L409" s="521" t="str" cm="1">
        <f t="array" ref="L409">IFERROR(_xlfn.IFS($K409="1 - Start", (_xlfn.XLOOKUP("1 - End", $K409:$K1383,$J409:$J1383)) - (_xlfn.XLOOKUP("1 - Start", $K409:$K1383, $J409:$J1383)), $K409="2 - Start", (_xlfn.XLOOKUP("2 - End", $K409:$K1383, $J409:$J1383)) - (_xlfn.XLOOKUP("2 - Start", $K409:$K1383, $J409:$J1383)), $K409="3 - Start", (_xlfn.XLOOKUP("3 - End", $K409:K1383, $J409:$J1383)) - (_xlfn.XLOOKUP("3 - Start", $K409:K1383, $J409:$J1383)), $K409="4 - Start", (_xlfn.XLOOKUP("4 - End", $K409:$K1383, $J409:$J1383)) - (_xlfn.XLOOKUP("4 - Start", $K409:$K1383, $J409:J1383))), "")</f>
        <v/>
      </c>
      <c r="P409" s="374"/>
      <c r="Q409" s="535" t="str" cm="1">
        <f t="array" ref="Q409">_xlfn.IFNA(IF($P409="N", $O409, (_xlfn.IFS(AND($P409="Y", $M409="1"), 15-$O409, AND($M409="2", $P409="Y"), 9-$O409, AND($M409="3", $P409="Y"), 11-$O409))), "")</f>
        <v/>
      </c>
      <c r="R409" s="536" t="str">
        <f>IF($K409="Session Start", SUM($L409:(INDEX($K409:$K1376, (MATCH("Session End", $K409:$K1376, 0))))), "")</f>
        <v/>
      </c>
      <c r="S409" s="411"/>
      <c r="W409" s="556" t="str">
        <f>IFERROR(INDEX('Kennel Link Mapping'!$B$1:$B$4, (MATCH('Session Log'!$V409, 'Kennel Link Mapping'!$A$1:$A$4, 0))), "")</f>
        <v/>
      </c>
    </row>
    <row r="410" spans="1:24" ht="39.75" customHeight="1" x14ac:dyDescent="0.15">
      <c r="A410" s="62"/>
      <c r="B410" s="118"/>
      <c r="C410" s="62"/>
      <c r="D410" s="165"/>
      <c r="E410" s="177"/>
      <c r="F410" s="165"/>
      <c r="G410" s="54"/>
      <c r="H410" s="54"/>
      <c r="I410" s="54"/>
      <c r="J410" s="206"/>
      <c r="K410" s="203"/>
      <c r="L410" s="521" t="str" cm="1">
        <f t="array" ref="L410">IFERROR(_xlfn.IFS($K410="1 - Start", (_xlfn.XLOOKUP("1 - End", $K410:$K1384,$J410:$J1384)) - (_xlfn.XLOOKUP("1 - Start", $K410:$K1384, $J410:$J1384)), $K410="2 - Start", (_xlfn.XLOOKUP("2 - End", $K410:$K1384, $J410:$J1384)) - (_xlfn.XLOOKUP("2 - Start", $K410:$K1384, $J410:$J1384)), $K410="3 - Start", (_xlfn.XLOOKUP("3 - End", $K410:K1384, $J410:$J1384)) - (_xlfn.XLOOKUP("3 - Start", $K410:K1384, $J410:$J1384)), $K410="4 - Start", (_xlfn.XLOOKUP("4 - End", $K410:$K1384, $J410:$J1384)) - (_xlfn.XLOOKUP("4 - Start", $K410:$K1384, $J410:J1384))), "")</f>
        <v/>
      </c>
      <c r="P410" s="374"/>
      <c r="Q410" s="535" t="str" cm="1">
        <f t="array" ref="Q410">_xlfn.IFNA(IF($P410="N", $O410, (_xlfn.IFS(AND($P410="Y", $M410="1"), 15-$O410, AND($M410="2", $P410="Y"), 9-$O410, AND($M410="3", $P410="Y"), 11-$O410))), "")</f>
        <v/>
      </c>
      <c r="R410" s="536" t="str">
        <f>IF($K410="Session Start", SUM($L410:(INDEX($K410:$K1377, (MATCH("Session End", $K410:$K1377, 0))))), "")</f>
        <v/>
      </c>
      <c r="S410" s="411"/>
      <c r="W410" s="556" t="str">
        <f>IFERROR(INDEX('Kennel Link Mapping'!$B$1:$B$4, (MATCH('Session Log'!$V410, 'Kennel Link Mapping'!$A$1:$A$4, 0))), "")</f>
        <v/>
      </c>
    </row>
    <row r="411" spans="1:24" ht="39.75" customHeight="1" x14ac:dyDescent="0.15">
      <c r="A411" s="62"/>
      <c r="B411" s="118"/>
      <c r="C411" s="62"/>
      <c r="D411" s="165"/>
      <c r="E411" s="177"/>
      <c r="F411" s="165"/>
      <c r="G411" s="54"/>
      <c r="H411" s="54"/>
      <c r="I411" s="54"/>
      <c r="J411" s="206"/>
      <c r="K411" s="203"/>
      <c r="L411" s="521" t="str" cm="1">
        <f t="array" ref="L411">IFERROR(_xlfn.IFS($K411="1 - Start", (_xlfn.XLOOKUP("1 - End", $K411:$K1385,$J411:$J1385)) - (_xlfn.XLOOKUP("1 - Start", $K411:$K1385, $J411:$J1385)), $K411="2 - Start", (_xlfn.XLOOKUP("2 - End", $K411:$K1385, $J411:$J1385)) - (_xlfn.XLOOKUP("2 - Start", $K411:$K1385, $J411:$J1385)), $K411="3 - Start", (_xlfn.XLOOKUP("3 - End", $K411:K1385, $J411:$J1385)) - (_xlfn.XLOOKUP("3 - Start", $K411:K1385, $J411:$J1385)), $K411="4 - Start", (_xlfn.XLOOKUP("4 - End", $K411:$K1385, $J411:$J1385)) - (_xlfn.XLOOKUP("4 - Start", $K411:$K1385, $J411:J1385))), "")</f>
        <v/>
      </c>
      <c r="P411" s="374"/>
      <c r="Q411" s="535" t="str" cm="1">
        <f t="array" ref="Q411">_xlfn.IFNA(IF($P411="N", $O411, (_xlfn.IFS(AND($P411="Y", $M411="1"), 15-$O411, AND($M411="2", $P411="Y"), 9-$O411, AND($M411="3", $P411="Y"), 11-$O411))), "")</f>
        <v/>
      </c>
      <c r="R411" s="536" t="str">
        <f>IF($K411="Session Start", SUM($L411:(INDEX($K411:$K1378, (MATCH("Session End", $K411:$K1378, 0))))), "")</f>
        <v/>
      </c>
      <c r="S411" s="411"/>
      <c r="W411" s="556" t="str">
        <f>IFERROR(INDEX('Kennel Link Mapping'!$B$1:$B$4, (MATCH('Session Log'!$V411, 'Kennel Link Mapping'!$A$1:$A$4, 0))), "")</f>
        <v/>
      </c>
    </row>
    <row r="412" spans="1:24" ht="39.75" customHeight="1" x14ac:dyDescent="0.15">
      <c r="A412" s="62"/>
      <c r="B412" s="118"/>
      <c r="C412" s="62"/>
      <c r="D412" s="165"/>
      <c r="E412" s="177"/>
      <c r="F412" s="165"/>
      <c r="G412" s="54"/>
      <c r="H412" s="54"/>
      <c r="I412" s="54"/>
      <c r="J412" s="169"/>
      <c r="K412" s="203"/>
      <c r="L412" s="521" t="str" cm="1">
        <f t="array" ref="L412">IFERROR(_xlfn.IFS($K412="1 - Start", (_xlfn.XLOOKUP("1 - End", $K412:$K1386,$J412:$J1386)) - (_xlfn.XLOOKUP("1 - Start", $K412:$K1386, $J412:$J1386)), $K412="2 - Start", (_xlfn.XLOOKUP("2 - End", $K412:$K1386, $J412:$J1386)) - (_xlfn.XLOOKUP("2 - Start", $K412:$K1386, $J412:$J1386)), $K412="3 - Start", (_xlfn.XLOOKUP("3 - End", $K412:K1386, $J412:$J1386)) - (_xlfn.XLOOKUP("3 - Start", $K412:K1386, $J412:$J1386)), $K412="4 - Start", (_xlfn.XLOOKUP("4 - End", $K412:$K1386, $J412:$J1386)) - (_xlfn.XLOOKUP("4 - Start", $K412:$K1386, $J412:J1386))), "")</f>
        <v/>
      </c>
      <c r="P412" s="374"/>
      <c r="Q412" s="535" t="str" cm="1">
        <f t="array" ref="Q412">_xlfn.IFNA(IF($P412="N", $O412, (_xlfn.IFS(AND($P412="Y", $M412="1"), 15-$O412, AND($M412="2", $P412="Y"), 9-$O412, AND($M412="3", $P412="Y"), 11-$O412))), "")</f>
        <v/>
      </c>
      <c r="R412" s="536" t="str">
        <f>IF($K412="Session Start", SUM($L412:(INDEX($K412:$K1379, (MATCH("Session End", $K412:$K1379, 0))))), "")</f>
        <v/>
      </c>
      <c r="S412" s="411"/>
      <c r="W412" s="556" t="str">
        <f>IFERROR(INDEX('Kennel Link Mapping'!$B$1:$B$4, (MATCH('Session Log'!$V412, 'Kennel Link Mapping'!$A$1:$A$4, 0))), "")</f>
        <v/>
      </c>
    </row>
    <row r="413" spans="1:24" ht="39.75" customHeight="1" x14ac:dyDescent="0.15">
      <c r="A413" s="62"/>
      <c r="B413" s="118"/>
      <c r="C413" s="62"/>
      <c r="D413" s="165"/>
      <c r="E413" s="177"/>
      <c r="F413" s="165"/>
      <c r="G413" s="54"/>
      <c r="H413" s="54"/>
      <c r="I413" s="54"/>
      <c r="J413" s="169"/>
      <c r="K413" s="203"/>
      <c r="L413" s="521" t="str" cm="1">
        <f t="array" ref="L413">IFERROR(_xlfn.IFS($K413="1 - Start", (_xlfn.XLOOKUP("1 - End", $K413:$K1387,$J413:$J1387)) - (_xlfn.XLOOKUP("1 - Start", $K413:$K1387, $J413:$J1387)), $K413="2 - Start", (_xlfn.XLOOKUP("2 - End", $K413:$K1387, $J413:$J1387)) - (_xlfn.XLOOKUP("2 - Start", $K413:$K1387, $J413:$J1387)), $K413="3 - Start", (_xlfn.XLOOKUP("3 - End", $K413:K1387, $J413:$J1387)) - (_xlfn.XLOOKUP("3 - Start", $K413:K1387, $J413:$J1387)), $K413="4 - Start", (_xlfn.XLOOKUP("4 - End", $K413:$K1387, $J413:$J1387)) - (_xlfn.XLOOKUP("4 - Start", $K413:$K1387, $J413:J1387))), "")</f>
        <v/>
      </c>
      <c r="P413" s="374"/>
      <c r="Q413" s="535" t="str" cm="1">
        <f t="array" ref="Q413">_xlfn.IFNA(IF($P413="N", $O413, (_xlfn.IFS(AND($P413="Y", $M413="1"), 15-$O413, AND($M413="2", $P413="Y"), 9-$O413, AND($M413="3", $P413="Y"), 11-$O413))), "")</f>
        <v/>
      </c>
      <c r="R413" s="536" t="str">
        <f>IF($K413="Session Start", SUM($L413:(INDEX($K413:$K1380, (MATCH("Session End", $K413:$K1380, 0))))), "")</f>
        <v/>
      </c>
      <c r="S413" s="411"/>
      <c r="T413" s="11"/>
      <c r="W413" s="556" t="str">
        <f>IFERROR(INDEX('Kennel Link Mapping'!$B$1:$B$4, (MATCH('Session Log'!$V413, 'Kennel Link Mapping'!$A$1:$A$4, 0))), "")</f>
        <v/>
      </c>
    </row>
    <row r="414" spans="1:24" ht="39.75" customHeight="1" x14ac:dyDescent="0.15">
      <c r="A414" s="62"/>
      <c r="B414" s="118"/>
      <c r="C414" s="62"/>
      <c r="D414" s="165"/>
      <c r="E414" s="177"/>
      <c r="F414" s="165"/>
      <c r="G414" s="54"/>
      <c r="H414" s="54"/>
      <c r="I414" s="54"/>
      <c r="J414" s="206"/>
      <c r="K414" s="203"/>
      <c r="L414" s="521" t="str" cm="1">
        <f t="array" ref="L414">IFERROR(_xlfn.IFS($K414="1 - Start", (_xlfn.XLOOKUP("1 - End", $K414:$K1388,$J414:$J1388)) - (_xlfn.XLOOKUP("1 - Start", $K414:$K1388, $J414:$J1388)), $K414="2 - Start", (_xlfn.XLOOKUP("2 - End", $K414:$K1388, $J414:$J1388)) - (_xlfn.XLOOKUP("2 - Start", $K414:$K1388, $J414:$J1388)), $K414="3 - Start", (_xlfn.XLOOKUP("3 - End", $K414:K1388, $J414:$J1388)) - (_xlfn.XLOOKUP("3 - Start", $K414:K1388, $J414:$J1388)), $K414="4 - Start", (_xlfn.XLOOKUP("4 - End", $K414:$K1388, $J414:$J1388)) - (_xlfn.XLOOKUP("4 - Start", $K414:$K1388, $J414:J1388))), "")</f>
        <v/>
      </c>
      <c r="P414" s="374"/>
      <c r="Q414" s="535"/>
      <c r="R414" s="536" t="str">
        <f>IF($K414="Session Start", SUM($L414:(INDEX($K414:$K1381, (MATCH("Session End", $K414:$K1381, 0))))), "")</f>
        <v/>
      </c>
      <c r="S414" s="411"/>
      <c r="W414" s="556" t="str">
        <f>IFERROR(INDEX('Kennel Link Mapping'!$B$1:$B$4, (MATCH('Session Log'!$V414, 'Kennel Link Mapping'!$A$1:$A$4, 0))), "")</f>
        <v/>
      </c>
    </row>
    <row r="415" spans="1:24" ht="39.75" customHeight="1" x14ac:dyDescent="0.15">
      <c r="A415" s="62"/>
      <c r="B415" s="118"/>
      <c r="C415" s="62"/>
      <c r="D415" s="165"/>
      <c r="E415" s="177"/>
      <c r="F415" s="165"/>
      <c r="G415" s="54"/>
      <c r="H415" s="54"/>
      <c r="I415" s="54"/>
      <c r="J415" s="206"/>
      <c r="K415" s="203"/>
      <c r="L415" s="521" t="str" cm="1">
        <f t="array" ref="L415">IFERROR(_xlfn.IFS($K415="1 - Start", (_xlfn.XLOOKUP("1 - End", $K415:$K1389,$J415:$J1389)) - (_xlfn.XLOOKUP("1 - Start", $K415:$K1389, $J415:$J1389)), $K415="2 - Start", (_xlfn.XLOOKUP("2 - End", $K415:$K1389, $J415:$J1389)) - (_xlfn.XLOOKUP("2 - Start", $K415:$K1389, $J415:$J1389)), $K415="3 - Start", (_xlfn.XLOOKUP("3 - End", $K415:K1389, $J415:$J1389)) - (_xlfn.XLOOKUP("3 - Start", $K415:K1389, $J415:$J1389)), $K415="4 - Start", (_xlfn.XLOOKUP("4 - End", $K415:$K1389, $J415:$J1389)) - (_xlfn.XLOOKUP("4 - Start", $K415:$K1389, $J415:J1389))), "")</f>
        <v/>
      </c>
      <c r="P415" s="374"/>
      <c r="Q415" s="535"/>
      <c r="R415" s="536" t="str">
        <f>IF($K415="Session Start", SUM($L415:(INDEX($K415:$K1382, (MATCH("Session End", $K415:$K1382, 0))))), "")</f>
        <v/>
      </c>
      <c r="S415" s="411"/>
      <c r="W415" s="556" t="str">
        <f>IFERROR(INDEX('Kennel Link Mapping'!$B$1:$B$4, (MATCH('Session Log'!$V415, 'Kennel Link Mapping'!$A$1:$A$4, 0))), "")</f>
        <v/>
      </c>
    </row>
    <row r="416" spans="1:24" s="187" customFormat="1" ht="39.75" customHeight="1" x14ac:dyDescent="0.15">
      <c r="A416" s="334"/>
      <c r="B416" s="100"/>
      <c r="C416" s="334"/>
      <c r="D416" s="346"/>
      <c r="E416" s="347"/>
      <c r="F416" s="346"/>
      <c r="G416" s="181"/>
      <c r="H416" s="181"/>
      <c r="I416" s="181"/>
      <c r="J416" s="179"/>
      <c r="K416" s="299"/>
      <c r="L416" s="526"/>
      <c r="M416" s="350"/>
      <c r="N416" s="371"/>
      <c r="O416" s="399"/>
      <c r="P416" s="375"/>
      <c r="Q416" s="545" t="str" cm="1">
        <f t="array" ref="Q416">_xlfn.IFNA(IF($P416="N", $O416, (_xlfn.IFS(AND($P416="Y", $M416="1"), 15-$O416, AND($M416="2", $P416="Y"), 9-$O416, AND($M416="3", $P416="Y"), 11-$O416))), "")</f>
        <v/>
      </c>
      <c r="R416" s="546" t="str">
        <f>IF($K416="Session Start", SUM($L416:(INDEX($K416:$K1386, (MATCH("Session End", $K416:$K1386, 0))))), "")</f>
        <v/>
      </c>
      <c r="S416" s="413"/>
      <c r="T416" s="183"/>
      <c r="U416" s="184"/>
      <c r="V416" s="185"/>
      <c r="W416" s="556" t="str">
        <f>IFERROR(INDEX('Kennel Link Mapping'!$B$1:$B$4, (MATCH('Session Log'!$V416, 'Kennel Link Mapping'!$A$1:$A$4, 0))), "")</f>
        <v/>
      </c>
      <c r="X416" s="351"/>
    </row>
    <row r="417" spans="1:24" s="46" customFormat="1" ht="39.75" customHeight="1" x14ac:dyDescent="0.15">
      <c r="A417" s="192"/>
      <c r="B417" s="118"/>
      <c r="C417" s="370"/>
      <c r="D417" s="361"/>
      <c r="E417" s="362"/>
      <c r="F417" s="361"/>
      <c r="G417" s="74"/>
      <c r="H417" s="74"/>
      <c r="I417" s="74"/>
      <c r="J417" s="178"/>
      <c r="K417" s="300"/>
      <c r="L417" s="523" t="str" cm="1">
        <f t="array" ref="L417">IFERROR(_xlfn.IFS($K417="1 - Start", (_xlfn.XLOOKUP("1 - End", $K417:$K1394,$J417:$J1394)) - (_xlfn.XLOOKUP("1 - Start", $K417:$K1394, $J417:$J1394)), $K417="2 - Start", (_xlfn.XLOOKUP("2 - End", $K417:$K1394, $J417:$J1394)) - (_xlfn.XLOOKUP("2 - Start", $K417:$K1394, $J417:$J1394)), $K417="3 - Start", (_xlfn.XLOOKUP("3 - End", $K417:K1394, $J417:$J1394)) - (_xlfn.XLOOKUP("3 - Start", $K417:K1394, $J417:$J1394)), $K417="4 - Start", (_xlfn.XLOOKUP("4 - End", $K417:$K1394, $J417:$J1394)) - (_xlfn.XLOOKUP("4 - Start", $K417:$K1394, $J417:J1394))), "")</f>
        <v/>
      </c>
      <c r="M417" s="352"/>
      <c r="N417" s="373"/>
      <c r="O417" s="395"/>
      <c r="P417" s="376"/>
      <c r="Q417" s="539" t="str" cm="1">
        <f t="array" ref="Q417">_xlfn.IFNA(IF($P417="N", $O417, (_xlfn.IFS(AND($P417="Y", $M417="1"), 15-$O417, AND($M417="2", $P417="Y"), 9-$O417, AND($M417="3", $P417="Y"), 11-$O417))), "")</f>
        <v/>
      </c>
      <c r="R417" s="540" t="str">
        <f>IF($K417="Session Start", SUM($L417:(INDEX($K417:$K1387, (MATCH("Session End", $K417:$K1387, 0))))), "")</f>
        <v/>
      </c>
      <c r="S417" s="332"/>
      <c r="T417" s="333"/>
      <c r="U417" s="171" t="s">
        <v>131</v>
      </c>
      <c r="V417" s="76"/>
      <c r="W417" s="556" t="str">
        <f>IFERROR(INDEX('Kennel Link Mapping'!$B$1:$B$4, (MATCH('Session Log'!$V417, 'Kennel Link Mapping'!$A$1:$A$4, 0))), "")</f>
        <v/>
      </c>
      <c r="X417" s="353"/>
    </row>
    <row r="418" spans="1:24" ht="39.75" customHeight="1" x14ac:dyDescent="0.15">
      <c r="A418" s="62"/>
      <c r="B418" s="118"/>
      <c r="C418" s="62"/>
      <c r="D418" s="165"/>
      <c r="E418" s="177"/>
      <c r="F418" s="165"/>
      <c r="G418" s="54"/>
      <c r="H418" s="54"/>
      <c r="I418" s="54"/>
      <c r="J418" s="206"/>
      <c r="K418" s="203"/>
      <c r="L418" s="521" t="str" cm="1">
        <f t="array" ref="L418">IFERROR(_xlfn.IFS($K418="1 - Start", (_xlfn.XLOOKUP("1 - End", $K418:$K1395,$J418:$J1395)) - (_xlfn.XLOOKUP("1 - Start", $K418:$K1395, $J418:$J1395)), $K418="2 - Start", (_xlfn.XLOOKUP("2 - End", $K418:$K1395, $J418:$J1395)) - (_xlfn.XLOOKUP("2 - Start", $K418:$K1395, $J418:$J1395)), $K418="3 - Start", (_xlfn.XLOOKUP("3 - End", $K418:K1395, $J418:$J1395)) - (_xlfn.XLOOKUP("3 - Start", $K418:K1395, $J418:$J1395)), $K418="4 - Start", (_xlfn.XLOOKUP("4 - End", $K418:$K1395, $J418:$J1395)) - (_xlfn.XLOOKUP("4 - Start", $K418:$K1395, $J418:J1395))), "")</f>
        <v/>
      </c>
      <c r="P418" s="374"/>
      <c r="Q418" s="535" t="str" cm="1">
        <f t="array" ref="Q418">_xlfn.IFNA(IF($P418="N", $O418, (_xlfn.IFS(AND($P418="Y", $M418="1"), 15-$O418, AND($M418="2", $P418="Y"), 9-$O418, AND($M418="3", $P418="Y"), 11-$O418))), "")</f>
        <v/>
      </c>
      <c r="R418" s="536" t="str">
        <f>IF($K418="Session Start", SUM($L418:(INDEX($K418:$K1388, (MATCH("Session End", $K418:$K1388, 0))))), "")</f>
        <v/>
      </c>
      <c r="S418" s="411"/>
      <c r="W418" s="556" t="str">
        <f>IFERROR(INDEX('Kennel Link Mapping'!$B$1:$B$4, (MATCH('Session Log'!$V418, 'Kennel Link Mapping'!$A$1:$A$4, 0))), "")</f>
        <v/>
      </c>
    </row>
    <row r="419" spans="1:24" ht="39.75" customHeight="1" x14ac:dyDescent="0.15">
      <c r="A419" s="62"/>
      <c r="B419" s="118"/>
      <c r="C419" s="62"/>
      <c r="D419" s="165"/>
      <c r="E419" s="177"/>
      <c r="F419" s="165"/>
      <c r="G419" s="54"/>
      <c r="H419" s="54"/>
      <c r="I419" s="54"/>
      <c r="J419" s="206"/>
      <c r="K419" s="203"/>
      <c r="L419" s="521" t="str" cm="1">
        <f t="array" ref="L419">IFERROR(_xlfn.IFS($K419="1 - Start", (_xlfn.XLOOKUP("1 - End", $K419:$K1396,$J419:$J1396)) - (_xlfn.XLOOKUP("1 - Start", $K419:$K1396, $J419:$J1396)), $K419="2 - Start", (_xlfn.XLOOKUP("2 - End", $K419:$K1396, $J419:$J1396)) - (_xlfn.XLOOKUP("2 - Start", $K419:$K1396, $J419:$J1396)), $K419="3 - Start", (_xlfn.XLOOKUP("3 - End", $K419:K1396, $J419:$J1396)) - (_xlfn.XLOOKUP("3 - Start", $K419:K1396, $J419:$J1396)), $K419="4 - Start", (_xlfn.XLOOKUP("4 - End", $K419:$K1396, $J419:$J1396)) - (_xlfn.XLOOKUP("4 - Start", $K419:$K1396, $J419:J1396))), "")</f>
        <v/>
      </c>
      <c r="P419" s="374"/>
      <c r="Q419" s="535" t="str" cm="1">
        <f t="array" ref="Q419">_xlfn.IFNA(IF($P419="N", $O419, (_xlfn.IFS(AND($P419="Y", $M419="1"), 15-$O419, AND($M419="2", $P419="Y"), 9-$O419, AND($M419="3", $P419="Y"), 11-$O419))), "")</f>
        <v/>
      </c>
      <c r="R419" s="536" t="str">
        <f>IF($K419="Session Start", SUM($L419:(INDEX($K419:$K1389, (MATCH("Session End", $K419:$K1389, 0))))), "")</f>
        <v/>
      </c>
      <c r="S419" s="411"/>
      <c r="W419" s="556" t="str">
        <f>IFERROR(INDEX('Kennel Link Mapping'!$B$1:$B$4, (MATCH('Session Log'!$V419, 'Kennel Link Mapping'!$A$1:$A$4, 0))), "")</f>
        <v/>
      </c>
    </row>
    <row r="420" spans="1:24" ht="39.75" customHeight="1" x14ac:dyDescent="0.15">
      <c r="A420" s="62"/>
      <c r="B420" s="118"/>
      <c r="C420" s="62"/>
      <c r="D420" s="165"/>
      <c r="E420" s="177"/>
      <c r="F420" s="165"/>
      <c r="G420" s="54"/>
      <c r="H420" s="54"/>
      <c r="I420" s="54"/>
      <c r="J420" s="169"/>
      <c r="K420" s="203"/>
      <c r="L420" s="521" t="str" cm="1">
        <f t="array" ref="L420">IFERROR(_xlfn.IFS($K420="1 - Start", (_xlfn.XLOOKUP("1 - End", $K420:$K1397,$J420:$J1397)) - (_xlfn.XLOOKUP("1 - Start", $K420:$K1397, $J420:$J1397)), $K420="2 - Start", (_xlfn.XLOOKUP("2 - End", $K420:$K1397, $J420:$J1397)) - (_xlfn.XLOOKUP("2 - Start", $K420:$K1397, $J420:$J1397)), $K420="3 - Start", (_xlfn.XLOOKUP("3 - End", $K420:K1397, $J420:$J1397)) - (_xlfn.XLOOKUP("3 - Start", $K420:K1397, $J420:$J1397)), $K420="4 - Start", (_xlfn.XLOOKUP("4 - End", $K420:$K1397, $J420:$J1397)) - (_xlfn.XLOOKUP("4 - Start", $K420:$K1397, $J420:J1397))), "")</f>
        <v/>
      </c>
      <c r="P420" s="374"/>
      <c r="Q420" s="535" t="str" cm="1">
        <f t="array" ref="Q420">_xlfn.IFNA(IF($P420="N", $O420, (_xlfn.IFS(AND($P420="Y", $M420="1"), 15-$O420, AND($M420="2", $P420="Y"), 9-$O420, AND($M420="3", $P420="Y"), 11-$O420))), "")</f>
        <v/>
      </c>
      <c r="R420" s="536" t="str">
        <f>IF($K420="Session Start", SUM($L420:(INDEX($K420:$K1390, (MATCH("Session End", $K420:$K1390, 0))))), "")</f>
        <v/>
      </c>
      <c r="S420" s="411"/>
      <c r="W420" s="556" t="str">
        <f>IFERROR(INDEX('Kennel Link Mapping'!$B$1:$B$4, (MATCH('Session Log'!$V420, 'Kennel Link Mapping'!$A$1:$A$4, 0))), "")</f>
        <v/>
      </c>
    </row>
    <row r="421" spans="1:24" ht="39.75" customHeight="1" x14ac:dyDescent="0.15">
      <c r="A421" s="62"/>
      <c r="B421" s="118"/>
      <c r="C421" s="62"/>
      <c r="D421" s="165"/>
      <c r="E421" s="177"/>
      <c r="F421" s="165"/>
      <c r="G421" s="54"/>
      <c r="H421" s="54"/>
      <c r="I421" s="54"/>
      <c r="J421" s="169"/>
      <c r="K421" s="203"/>
      <c r="L421" s="521" t="str" cm="1">
        <f t="array" ref="L421">IFERROR(_xlfn.IFS($K421="1 - Start", (_xlfn.XLOOKUP("1 - End", $K421:$K1398,$J421:$J1398)) - (_xlfn.XLOOKUP("1 - Start", $K421:$K1398, $J421:$J1398)), $K421="2 - Start", (_xlfn.XLOOKUP("2 - End", $K421:$K1398, $J421:$J1398)) - (_xlfn.XLOOKUP("2 - Start", $K421:$K1398, $J421:$J1398)), $K421="3 - Start", (_xlfn.XLOOKUP("3 - End", $K421:K1398, $J421:$J1398)) - (_xlfn.XLOOKUP("3 - Start", $K421:K1398, $J421:$J1398)), $K421="4 - Start", (_xlfn.XLOOKUP("4 - End", $K421:$K1398, $J421:$J1398)) - (_xlfn.XLOOKUP("4 - Start", $K421:$K1398, $J421:J1398))), "")</f>
        <v/>
      </c>
      <c r="P421" s="374"/>
      <c r="Q421" s="535" t="str" cm="1">
        <f t="array" ref="Q421">_xlfn.IFNA(IF($P421="N", $O421, (_xlfn.IFS(AND($P421="Y", $M421="1"), 15-$O421, AND($M421="2", $P421="Y"), 9-$O421, AND($M421="3", $P421="Y"), 11-$O421))), "")</f>
        <v/>
      </c>
      <c r="R421" s="536" t="str">
        <f>IF($K421="Session Start", SUM($L421:(INDEX($K421:$K1391, (MATCH("Session End", $K421:$K1391, 0))))), "")</f>
        <v/>
      </c>
      <c r="S421" s="411"/>
      <c r="W421" s="556" t="str">
        <f>IFERROR(INDEX('Kennel Link Mapping'!$B$1:$B$4, (MATCH('Session Log'!$V421, 'Kennel Link Mapping'!$A$1:$A$4, 0))), "")</f>
        <v/>
      </c>
    </row>
    <row r="422" spans="1:24" ht="39.75" customHeight="1" x14ac:dyDescent="0.15">
      <c r="A422" s="62"/>
      <c r="B422" s="118"/>
      <c r="C422" s="62"/>
      <c r="D422" s="165"/>
      <c r="E422" s="177"/>
      <c r="F422" s="165"/>
      <c r="G422" s="54"/>
      <c r="H422" s="54"/>
      <c r="I422" s="54"/>
      <c r="J422" s="206"/>
      <c r="K422" s="203"/>
      <c r="L422" s="521" t="str" cm="1">
        <f t="array" ref="L422">IFERROR(_xlfn.IFS($K422="1 - Start", (_xlfn.XLOOKUP("1 - End", $K422:$K1399,$J422:$J1399)) - (_xlfn.XLOOKUP("1 - Start", $K422:$K1399, $J422:$J1399)), $K422="2 - Start", (_xlfn.XLOOKUP("2 - End", $K422:$K1399, $J422:$J1399)) - (_xlfn.XLOOKUP("2 - Start", $K422:$K1399, $J422:$J1399)), $K422="3 - Start", (_xlfn.XLOOKUP("3 - End", $K422:K1399, $J422:$J1399)) - (_xlfn.XLOOKUP("3 - Start", $K422:K1399, $J422:$J1399)), $K422="4 - Start", (_xlfn.XLOOKUP("4 - End", $K422:$K1399, $J422:$J1399)) - (_xlfn.XLOOKUP("4 - Start", $K422:$K1399, $J422:J1399))), "")</f>
        <v/>
      </c>
      <c r="P422" s="374"/>
      <c r="Q422" s="535" t="str" cm="1">
        <f t="array" ref="Q422">_xlfn.IFNA(IF($P422="N", $O422, (_xlfn.IFS(AND($P422="Y", $M422="1"), 15-$O422, AND($M422="2", $P422="Y"), 9-$O422, AND($M422="3", $P422="Y"), 11-$O422))), "")</f>
        <v/>
      </c>
      <c r="R422" s="536" t="str">
        <f>IF($K422="Session Start", SUM($L422:(INDEX($K422:$K1392, (MATCH("Session End", $K422:$K1392, 0))))), "")</f>
        <v/>
      </c>
      <c r="S422" s="411"/>
      <c r="W422" s="556" t="str">
        <f>IFERROR(INDEX('Kennel Link Mapping'!$B$1:$B$4, (MATCH('Session Log'!$V422, 'Kennel Link Mapping'!$A$1:$A$4, 0))), "")</f>
        <v/>
      </c>
    </row>
    <row r="423" spans="1:24" s="187" customFormat="1" ht="39.75" customHeight="1" x14ac:dyDescent="0.15">
      <c r="A423" s="334"/>
      <c r="B423" s="100"/>
      <c r="C423" s="334"/>
      <c r="D423" s="346"/>
      <c r="E423" s="347"/>
      <c r="F423" s="346"/>
      <c r="G423" s="181"/>
      <c r="H423" s="181"/>
      <c r="I423" s="181"/>
      <c r="J423" s="179"/>
      <c r="K423" s="299"/>
      <c r="L423" s="526" t="str" cm="1">
        <f t="array" ref="L423">IFERROR(_xlfn.IFS($K423="1 - Start", (_xlfn.XLOOKUP("1 - End", $K423:$K1400,$J423:$J1400)) - (_xlfn.XLOOKUP("1 - Start", $K423:$K1400, $J423:$J1400)), $K423="2 - Start", (_xlfn.XLOOKUP("2 - End", $K423:$K1400, $J423:$J1400)) - (_xlfn.XLOOKUP("2 - Start", $K423:$K1400, $J423:$J1400)), $K423="3 - Start", (_xlfn.XLOOKUP("3 - End", $K423:K1400, $J423:$J1400)) - (_xlfn.XLOOKUP("3 - Start", $K423:K1400, $J423:$J1400)), $K423="4 - Start", (_xlfn.XLOOKUP("4 - End", $K423:$K1400, $J423:$J1400)) - (_xlfn.XLOOKUP("4 - Start", $K423:$K1400, $J423:J1400))), "")</f>
        <v/>
      </c>
      <c r="M423" s="350"/>
      <c r="N423" s="371"/>
      <c r="O423" s="399"/>
      <c r="P423" s="375"/>
      <c r="Q423" s="545" t="str" cm="1">
        <f t="array" ref="Q423">_xlfn.IFNA(IF($P423="N", $O423, (_xlfn.IFS(AND($P423="Y", $M423="1"), 15-$O423, AND($M423="2", $P423="Y"), 9-$O423, AND($M423="3", $P423="Y"), 11-$O423))), "")</f>
        <v/>
      </c>
      <c r="R423" s="546" t="str">
        <f>IF($K423="Session Start", SUM($L423:(INDEX($K423:$K1393, (MATCH("Session End", $K423:$K1393, 0))))), "")</f>
        <v/>
      </c>
      <c r="S423" s="413"/>
      <c r="T423" s="183"/>
      <c r="U423" s="184"/>
      <c r="V423" s="185"/>
      <c r="W423" s="556" t="str">
        <f>IFERROR(INDEX('Kennel Link Mapping'!$B$1:$B$4, (MATCH('Session Log'!$V423, 'Kennel Link Mapping'!$A$1:$A$4, 0))), "")</f>
        <v/>
      </c>
      <c r="X423" s="351"/>
    </row>
    <row r="424" spans="1:24" s="46" customFormat="1" ht="39.75" customHeight="1" x14ac:dyDescent="0.15">
      <c r="A424" s="192"/>
      <c r="B424" s="118"/>
      <c r="C424" s="370"/>
      <c r="D424" s="361"/>
      <c r="E424" s="362"/>
      <c r="F424" s="361"/>
      <c r="G424" s="74"/>
      <c r="H424" s="74"/>
      <c r="I424" s="74"/>
      <c r="J424" s="265"/>
      <c r="K424" s="300"/>
      <c r="L424" s="523" t="str" cm="1">
        <f t="array" ref="L424">IFERROR(_xlfn.IFS($K424="1 - Start", (_xlfn.XLOOKUP("1 - End", $K424:$K1401,$J424:$J1401)) - (_xlfn.XLOOKUP("1 - Start", $K424:$K1401, $J424:$J1401)), $K424="2 - Start", (_xlfn.XLOOKUP("2 - End", $K424:$K1401, $J424:$J1401)) - (_xlfn.XLOOKUP("2 - Start", $K424:$K1401, $J424:$J1401)), $K424="3 - Start", (_xlfn.XLOOKUP("3 - End", $K424:K1401, $J424:$J1401)) - (_xlfn.XLOOKUP("3 - Start", $K424:K1401, $J424:$J1401)), $K424="4 - Start", (_xlfn.XLOOKUP("4 - End", $K424:$K1401, $J424:$J1401)) - (_xlfn.XLOOKUP("4 - Start", $K424:$K1401, $J424:J1401))), "")</f>
        <v/>
      </c>
      <c r="M424" s="352"/>
      <c r="N424" s="373"/>
      <c r="O424" s="395"/>
      <c r="P424" s="376"/>
      <c r="Q424" s="539" t="str" cm="1">
        <f t="array" ref="Q424">_xlfn.IFNA(IF($P424="N", $O424, (_xlfn.IFS(AND($P424="Y", $M424="1"), 15-$O424, AND($M424="2", $P424="Y"), 9-$O424, AND($M424="3", $P424="Y"), 11-$O424))), "")</f>
        <v/>
      </c>
      <c r="R424" s="540" t="str">
        <f>IF($K424="Session Start", SUM($L424:(INDEX($K424:$K1394, (MATCH("Session End", $K424:$K1394, 0))))), "")</f>
        <v/>
      </c>
      <c r="S424" s="332"/>
      <c r="T424" s="333"/>
      <c r="U424" s="171"/>
      <c r="V424" s="76"/>
      <c r="W424" s="556" t="str">
        <f>IFERROR(INDEX('Kennel Link Mapping'!$B$1:$B$4, (MATCH('Session Log'!$V424, 'Kennel Link Mapping'!$A$1:$A$4, 0))), "")</f>
        <v/>
      </c>
      <c r="X424" s="353"/>
    </row>
    <row r="425" spans="1:24" ht="39.75" customHeight="1" x14ac:dyDescent="0.15">
      <c r="A425" s="62"/>
      <c r="B425" s="118"/>
      <c r="C425" s="62"/>
      <c r="D425" s="165"/>
      <c r="E425" s="177"/>
      <c r="F425" s="165"/>
      <c r="G425" s="54"/>
      <c r="H425" s="54"/>
      <c r="I425" s="54"/>
      <c r="J425" s="206"/>
      <c r="K425" s="203"/>
      <c r="L425" s="521" t="str" cm="1">
        <f t="array" ref="L425">IFERROR(_xlfn.IFS($K425="1 - Start", (_xlfn.XLOOKUP("1 - End", $K425:$K1402,$J425:$J1402)) - (_xlfn.XLOOKUP("1 - Start", $K425:$K1402, $J425:$J1402)), $K425="2 - Start", (_xlfn.XLOOKUP("2 - End", $K425:$K1402, $J425:$J1402)) - (_xlfn.XLOOKUP("2 - Start", $K425:$K1402, $J425:$J1402)), $K425="3 - Start", (_xlfn.XLOOKUP("3 - End", $K425:K1402, $J425:$J1402)) - (_xlfn.XLOOKUP("3 - Start", $K425:K1402, $J425:$J1402)), $K425="4 - Start", (_xlfn.XLOOKUP("4 - End", $K425:$K1402, $J425:$J1402)) - (_xlfn.XLOOKUP("4 - Start", $K425:$K1402, $J425:J1402))), "")</f>
        <v/>
      </c>
      <c r="P425" s="374"/>
      <c r="Q425" s="539" t="str" cm="1">
        <f t="array" ref="Q425">_xlfn.IFNA(IF($P425="N", $O425, (_xlfn.IFS(AND($P425="Y", $M425="1"), 15-$O425, AND($M425="2", $P425="Y"), 9-$O425, AND($M425="3", $P425="Y"), 11-$O425))), "")</f>
        <v/>
      </c>
      <c r="R425" s="536" t="str">
        <f>IF($K425="Session Start", SUM($L425:(INDEX($K425:$K1395, (MATCH("Session End", $K425:$K1395, 0))))), "")</f>
        <v/>
      </c>
      <c r="S425" s="411"/>
      <c r="W425" s="556" t="str">
        <f>IFERROR(INDEX('Kennel Link Mapping'!$B$1:$B$4, (MATCH('Session Log'!$V425, 'Kennel Link Mapping'!$A$1:$A$4, 0))), "")</f>
        <v/>
      </c>
    </row>
    <row r="426" spans="1:24" ht="39.75" customHeight="1" x14ac:dyDescent="0.15">
      <c r="A426" s="62"/>
      <c r="B426" s="118"/>
      <c r="C426" s="62"/>
      <c r="D426" s="165"/>
      <c r="E426" s="177"/>
      <c r="F426" s="165"/>
      <c r="G426" s="54"/>
      <c r="H426" s="54"/>
      <c r="I426" s="54"/>
      <c r="J426" s="206"/>
      <c r="K426" s="203"/>
      <c r="L426" s="521" t="str" cm="1">
        <f t="array" ref="L426">IFERROR(_xlfn.IFS($K426="1 - Start", (_xlfn.XLOOKUP("1 - End", $K426:$K1403,$J426:$J1403)) - (_xlfn.XLOOKUP("1 - Start", $K426:$K1403, $J426:$J1403)), $K426="2 - Start", (_xlfn.XLOOKUP("2 - End", $K426:$K1403, $J426:$J1403)) - (_xlfn.XLOOKUP("2 - Start", $K426:$K1403, $J426:$J1403)), $K426="3 - Start", (_xlfn.XLOOKUP("3 - End", $K426:K1403, $J426:$J1403)) - (_xlfn.XLOOKUP("3 - Start", $K426:K1403, $J426:$J1403)), $K426="4 - Start", (_xlfn.XLOOKUP("4 - End", $K426:$K1403, $J426:$J1403)) - (_xlfn.XLOOKUP("4 - Start", $K426:$K1403, $J426:J1403))), "")</f>
        <v/>
      </c>
      <c r="P426" s="374"/>
      <c r="Q426" s="539" t="str" cm="1">
        <f t="array" ref="Q426">_xlfn.IFNA(IF($P426="N", $O426, (_xlfn.IFS(AND($P426="Y", $M426="1"), 15-$O426, AND($M426="2", $P426="Y"), 9-$O426, AND($M426="3", $P426="Y"), 11-$O426))), "")</f>
        <v/>
      </c>
      <c r="R426" s="536" t="str">
        <f>IF($K426="Session Start", SUM($L426:(INDEX($K426:$K1396, (MATCH("Session End", $K426:$K1396, 0))))), "")</f>
        <v/>
      </c>
      <c r="S426" s="411"/>
      <c r="W426" s="556" t="str">
        <f>IFERROR(INDEX('Kennel Link Mapping'!$B$1:$B$4, (MATCH('Session Log'!$V426, 'Kennel Link Mapping'!$A$1:$A$4, 0))), "")</f>
        <v/>
      </c>
    </row>
    <row r="427" spans="1:24" ht="39.75" customHeight="1" x14ac:dyDescent="0.15">
      <c r="A427" s="62"/>
      <c r="B427" s="118"/>
      <c r="C427" s="62"/>
      <c r="D427" s="165"/>
      <c r="E427" s="177"/>
      <c r="F427" s="165"/>
      <c r="G427" s="54"/>
      <c r="H427" s="54"/>
      <c r="I427" s="54"/>
      <c r="J427" s="206"/>
      <c r="K427" s="203"/>
      <c r="L427" s="521" t="str" cm="1">
        <f t="array" ref="L427">IFERROR(_xlfn.IFS($K427="1 - Start", (_xlfn.XLOOKUP("1 - End", $K427:$K1404,$J427:$J1404)) - (_xlfn.XLOOKUP("1 - Start", $K427:$K1404, $J427:$J1404)), $K427="2 - Start", (_xlfn.XLOOKUP("2 - End", $K427:$K1404, $J427:$J1404)) - (_xlfn.XLOOKUP("2 - Start", $K427:$K1404, $J427:$J1404)), $K427="3 - Start", (_xlfn.XLOOKUP("3 - End", $K427:K1404, $J427:$J1404)) - (_xlfn.XLOOKUP("3 - Start", $K427:K1404, $J427:$J1404)), $K427="4 - Start", (_xlfn.XLOOKUP("4 - End", $K427:$K1404, $J427:$J1404)) - (_xlfn.XLOOKUP("4 - Start", $K427:$K1404, $J427:J1404))), "")</f>
        <v/>
      </c>
      <c r="P427" s="374"/>
      <c r="Q427" s="539" t="str" cm="1">
        <f t="array" ref="Q427">_xlfn.IFNA(IF($P427="N", $O427, (_xlfn.IFS(AND($P427="Y", $M427="1"), 15-$O427, AND($M427="2", $P427="Y"), 9-$O427, AND($M427="3", $P427="Y"), 11-$O427))), "")</f>
        <v/>
      </c>
      <c r="R427" s="536" t="str">
        <f>IF($K427="Session Start", SUM($L427:(INDEX($K427:$K1397, (MATCH("Session End", $K427:$K1397, 0))))), "")</f>
        <v/>
      </c>
      <c r="S427" s="411"/>
      <c r="W427" s="556" t="str">
        <f>IFERROR(INDEX('Kennel Link Mapping'!$B$1:$B$4, (MATCH('Session Log'!$V427, 'Kennel Link Mapping'!$A$1:$A$4, 0))), "")</f>
        <v/>
      </c>
    </row>
    <row r="428" spans="1:24" ht="39.75" customHeight="1" x14ac:dyDescent="0.15">
      <c r="A428" s="62"/>
      <c r="B428" s="118"/>
      <c r="C428" s="62"/>
      <c r="D428" s="165"/>
      <c r="E428" s="177"/>
      <c r="F428" s="165"/>
      <c r="G428" s="54"/>
      <c r="H428" s="54"/>
      <c r="I428" s="54"/>
      <c r="J428" s="206"/>
      <c r="K428" s="203"/>
      <c r="L428" s="521" t="str" cm="1">
        <f t="array" ref="L428">IFERROR(_xlfn.IFS($K428="1 - Start", (_xlfn.XLOOKUP("1 - End", $K428:$K1405,$J428:$J1405)) - (_xlfn.XLOOKUP("1 - Start", $K428:$K1405, $J428:$J1405)), $K428="2 - Start", (_xlfn.XLOOKUP("2 - End", $K428:$K1405, $J428:$J1405)) - (_xlfn.XLOOKUP("2 - Start", $K428:$K1405, $J428:$J1405)), $K428="3 - Start", (_xlfn.XLOOKUP("3 - End", $K428:K1405, $J428:$J1405)) - (_xlfn.XLOOKUP("3 - Start", $K428:K1405, $J428:$J1405)), $K428="4 - Start", (_xlfn.XLOOKUP("4 - End", $K428:$K1405, $J428:$J1405)) - (_xlfn.XLOOKUP("4 - Start", $K428:$K1405, $J428:J1405))), "")</f>
        <v/>
      </c>
      <c r="P428" s="374"/>
      <c r="Q428" s="539" t="str" cm="1">
        <f t="array" ref="Q428">_xlfn.IFNA(IF($P428="N", $O428, (_xlfn.IFS(AND($P428="Y", $M428="1"), 15-$O428, AND($M428="2", $P428="Y"), 9-$O428, AND($M428="3", $P428="Y"), 11-$O428))), "")</f>
        <v/>
      </c>
      <c r="R428" s="536" t="str">
        <f>IF($K428="Session Start", SUM($L428:(INDEX($K428:$K1398, (MATCH("Session End", $K428:$K1398, 0))))), "")</f>
        <v/>
      </c>
      <c r="S428" s="411"/>
      <c r="W428" s="556" t="str">
        <f>IFERROR(INDEX('Kennel Link Mapping'!$B$1:$B$4, (MATCH('Session Log'!$V428, 'Kennel Link Mapping'!$A$1:$A$4, 0))), "")</f>
        <v/>
      </c>
    </row>
    <row r="429" spans="1:24" s="187" customFormat="1" ht="39.75" customHeight="1" x14ac:dyDescent="0.15">
      <c r="A429" s="334"/>
      <c r="B429" s="100"/>
      <c r="C429" s="334"/>
      <c r="D429" s="346"/>
      <c r="E429" s="347"/>
      <c r="F429" s="346"/>
      <c r="G429" s="181"/>
      <c r="H429" s="181"/>
      <c r="I429" s="181"/>
      <c r="J429" s="179"/>
      <c r="K429" s="299"/>
      <c r="L429" s="526" t="str" cm="1">
        <f t="array" ref="L429">IFERROR(_xlfn.IFS($K429="1 - Start", (_xlfn.XLOOKUP("1 - End", $K429:$K1406,$J429:$J1406)) - (_xlfn.XLOOKUP("1 - Start", $K429:$K1406, $J429:$J1406)), $K429="2 - Start", (_xlfn.XLOOKUP("2 - End", $K429:$K1406, $J429:$J1406)) - (_xlfn.XLOOKUP("2 - Start", $K429:$K1406, $J429:$J1406)), $K429="3 - Start", (_xlfn.XLOOKUP("3 - End", $K429:K1406, $J429:$J1406)) - (_xlfn.XLOOKUP("3 - Start", $K429:K1406, $J429:$J1406)), $K429="4 - Start", (_xlfn.XLOOKUP("4 - End", $K429:$K1406, $J429:$J1406)) - (_xlfn.XLOOKUP("4 - Start", $K429:$K1406, $J429:J1406))), "")</f>
        <v/>
      </c>
      <c r="M429" s="350"/>
      <c r="N429" s="371"/>
      <c r="O429" s="399"/>
      <c r="P429" s="375"/>
      <c r="Q429" s="547" t="str" cm="1">
        <f t="array" ref="Q429">_xlfn.IFNA(IF($P429="N", $O429, (_xlfn.IFS(AND($P429="Y", $M429="1"), 15-$O429, AND($M429="2", $P429="Y"), 9-$O429, AND($M429="3", $P429="Y"), 11-$O429))), "")</f>
        <v/>
      </c>
      <c r="R429" s="546" t="str">
        <f>IF($K429="Session Start", SUM($L429:(INDEX($K429:$K1399, (MATCH("Session End", $K429:$K1399, 0))))), "")</f>
        <v/>
      </c>
      <c r="S429" s="413"/>
      <c r="T429" s="183"/>
      <c r="U429" s="184"/>
      <c r="V429" s="185"/>
      <c r="W429" s="556" t="str">
        <f>IFERROR(INDEX('Kennel Link Mapping'!$B$1:$B$4, (MATCH('Session Log'!$V429, 'Kennel Link Mapping'!$A$1:$A$4, 0))), "")</f>
        <v/>
      </c>
      <c r="X429" s="351"/>
    </row>
    <row r="430" spans="1:24" s="46" customFormat="1" ht="39.75" customHeight="1" x14ac:dyDescent="0.15">
      <c r="A430" s="192"/>
      <c r="B430" s="118"/>
      <c r="C430" s="370"/>
      <c r="D430" s="361"/>
      <c r="E430" s="362"/>
      <c r="F430" s="361"/>
      <c r="G430" s="74"/>
      <c r="H430" s="74"/>
      <c r="I430" s="74"/>
      <c r="J430" s="265"/>
      <c r="K430" s="300"/>
      <c r="L430" s="523" t="str" cm="1">
        <f t="array" ref="L430">IFERROR(_xlfn.IFS($K430="1 - Start", (_xlfn.XLOOKUP("1 - End", $K430:$K1414,$J430:$J1414)) - (_xlfn.XLOOKUP("1 - Start", $K430:$K1414, $J430:$J1414)), $K430="2 - Start", (_xlfn.XLOOKUP("2 - End", $K430:$K1414, $J430:$J1414)) - (_xlfn.XLOOKUP("2 - Start", $K430:$K1414, $J430:$J1414)), $K430="3 - Start", (_xlfn.XLOOKUP("3 - End", $K430:K1414, $J430:$J1414)) - (_xlfn.XLOOKUP("3 - Start", $K430:K1414, $J430:$J1414)), $K430="4 - Start", (_xlfn.XLOOKUP("4 - End", $K430:$K1414, $J430:$J1414)) - (_xlfn.XLOOKUP("4 - Start", $K430:$K1414, $J430:J1414))), "")</f>
        <v/>
      </c>
      <c r="M430" s="352"/>
      <c r="N430" s="373"/>
      <c r="O430" s="395"/>
      <c r="P430" s="376"/>
      <c r="Q430" s="539" t="str" cm="1">
        <f t="array" ref="Q430">_xlfn.IFNA(IF($P430="N", $O430, (_xlfn.IFS(AND($P430="Y", $M430="1"), 15-$O430, AND($M430="2", $P430="Y"), 9-$O430, AND($M430="3", $P430="Y"), 11-$O430))), "")</f>
        <v/>
      </c>
      <c r="R430" s="540" t="str">
        <f>IF($K430="Session Start", SUM($L430:(INDEX($K430:$K1407, (MATCH("Session End", $K430:$K1407, 0))))), "")</f>
        <v/>
      </c>
      <c r="S430" s="332"/>
      <c r="T430" s="333"/>
      <c r="U430" s="171" t="s">
        <v>131</v>
      </c>
      <c r="V430" s="76"/>
      <c r="W430" s="556" t="str">
        <f>IFERROR(INDEX('Kennel Link Mapping'!$B$1:$B$4, (MATCH('Session Log'!$V430, 'Kennel Link Mapping'!$A$1:$A$4, 0))), "")</f>
        <v/>
      </c>
      <c r="X430" s="353"/>
    </row>
    <row r="431" spans="1:24" ht="39.75" customHeight="1" x14ac:dyDescent="0.15">
      <c r="A431" s="62"/>
      <c r="B431" s="118"/>
      <c r="C431" s="62"/>
      <c r="D431" s="165"/>
      <c r="E431" s="177"/>
      <c r="F431" s="165"/>
      <c r="G431" s="54"/>
      <c r="H431" s="54"/>
      <c r="I431" s="54"/>
      <c r="J431" s="206"/>
      <c r="K431" s="203"/>
      <c r="L431" s="521" t="str" cm="1">
        <f t="array" ref="L431">IFERROR(_xlfn.IFS($K431="1 - Start", (_xlfn.XLOOKUP("1 - End", $K431:$K1415,$J431:$J1415)) - (_xlfn.XLOOKUP("1 - Start", $K431:$K1415, $J431:$J1415)), $K431="2 - Start", (_xlfn.XLOOKUP("2 - End", $K431:$K1415, $J431:$J1415)) - (_xlfn.XLOOKUP("2 - Start", $K431:$K1415, $J431:$J1415)), $K431="3 - Start", (_xlfn.XLOOKUP("3 - End", $K431:K1415, $J431:$J1415)) - (_xlfn.XLOOKUP("3 - Start", $K431:K1415, $J431:$J1415)), $K431="4 - Start", (_xlfn.XLOOKUP("4 - End", $K431:$K1415, $J431:$J1415)) - (_xlfn.XLOOKUP("4 - Start", $K431:$K1415, $J431:J1415))), "")</f>
        <v/>
      </c>
      <c r="P431" s="374"/>
      <c r="Q431" s="535" t="str" cm="1">
        <f t="array" ref="Q431">_xlfn.IFNA(IF($P431="N", $O431, (_xlfn.IFS(AND($P431="Y", $M431="1"), 15-$O431, AND($M431="2", $P431="Y"), 9-$O431, AND($M431="3", $P431="Y"), 11-$O431))), "")</f>
        <v/>
      </c>
      <c r="R431" s="536" t="str">
        <f>IF($K431="Session Start", SUM($L431:(INDEX($K431:$K1408, (MATCH("Session End", $K431:$K1408, 0))))), "")</f>
        <v/>
      </c>
      <c r="S431" s="411"/>
      <c r="W431" s="556" t="str">
        <f>IFERROR(INDEX('Kennel Link Mapping'!$B$1:$B$4, (MATCH('Session Log'!$V431, 'Kennel Link Mapping'!$A$1:$A$4, 0))), "")</f>
        <v/>
      </c>
    </row>
    <row r="432" spans="1:24" ht="39.75" customHeight="1" x14ac:dyDescent="0.15">
      <c r="A432" s="62"/>
      <c r="B432" s="118"/>
      <c r="C432" s="62"/>
      <c r="D432" s="165"/>
      <c r="E432" s="177"/>
      <c r="F432" s="165"/>
      <c r="G432" s="54"/>
      <c r="H432" s="54"/>
      <c r="I432" s="54"/>
      <c r="J432" s="169"/>
      <c r="K432" s="203"/>
      <c r="L432" s="521" t="str" cm="1">
        <f t="array" ref="L432">IFERROR(_xlfn.IFS($K432="1 - Start", (_xlfn.XLOOKUP("1 - End", $K432:$K1416,$J432:$J1416)) - (_xlfn.XLOOKUP("1 - Start", $K432:$K1416, $J432:$J1416)), $K432="2 - Start", (_xlfn.XLOOKUP("2 - End", $K432:$K1416, $J432:$J1416)) - (_xlfn.XLOOKUP("2 - Start", $K432:$K1416, $J432:$J1416)), $K432="3 - Start", (_xlfn.XLOOKUP("3 - End", $K432:K1416, $J432:$J1416)) - (_xlfn.XLOOKUP("3 - Start", $K432:K1416, $J432:$J1416)), $K432="4 - Start", (_xlfn.XLOOKUP("4 - End", $K432:$K1416, $J432:$J1416)) - (_xlfn.XLOOKUP("4 - Start", $K432:$K1416, $J432:J1416))), "")</f>
        <v/>
      </c>
      <c r="P432" s="374"/>
      <c r="Q432" s="535" t="str" cm="1">
        <f t="array" ref="Q432">_xlfn.IFNA(IF($P432="N", $O432, (_xlfn.IFS(AND($P432="Y", $M432="1"), 15-$O432, AND($M432="2", $P432="Y"), 9-$O432, AND($M432="3", $P432="Y"), 11-$O432))), "")</f>
        <v/>
      </c>
      <c r="R432" s="536" t="str">
        <f>IF($K432="Session Start", SUM($L432:(INDEX($K432:$K1409, (MATCH("Session End", $K432:$K1409, 0))))), "")</f>
        <v/>
      </c>
      <c r="S432" s="411"/>
      <c r="W432" s="556" t="str">
        <f>IFERROR(INDEX('Kennel Link Mapping'!$B$1:$B$4, (MATCH('Session Log'!$V432, 'Kennel Link Mapping'!$A$1:$A$4, 0))), "")</f>
        <v/>
      </c>
    </row>
    <row r="433" spans="1:24" ht="39.75" customHeight="1" x14ac:dyDescent="0.15">
      <c r="A433" s="62"/>
      <c r="B433" s="118"/>
      <c r="C433" s="62"/>
      <c r="D433" s="165"/>
      <c r="E433" s="177"/>
      <c r="F433" s="165"/>
      <c r="G433" s="54"/>
      <c r="H433" s="54"/>
      <c r="I433" s="54"/>
      <c r="J433" s="169"/>
      <c r="K433" s="203"/>
      <c r="L433" s="521" t="str" cm="1">
        <f t="array" ref="L433">IFERROR(_xlfn.IFS($K433="1 - Start", (_xlfn.XLOOKUP("1 - End", $K433:$K1417,$J433:$J1417)) - (_xlfn.XLOOKUP("1 - Start", $K433:$K1417, $J433:$J1417)), $K433="2 - Start", (_xlfn.XLOOKUP("2 - End", $K433:$K1417, $J433:$J1417)) - (_xlfn.XLOOKUP("2 - Start", $K433:$K1417, $J433:$J1417)), $K433="3 - Start", (_xlfn.XLOOKUP("3 - End", $K433:K1417, $J433:$J1417)) - (_xlfn.XLOOKUP("3 - Start", $K433:K1417, $J433:$J1417)), $K433="4 - Start", (_xlfn.XLOOKUP("4 - End", $K433:$K1417, $J433:$J1417)) - (_xlfn.XLOOKUP("4 - Start", $K433:$K1417, $J433:J1417))), "")</f>
        <v/>
      </c>
      <c r="P433" s="374"/>
      <c r="Q433" s="535" t="str" cm="1">
        <f t="array" ref="Q433">_xlfn.IFNA(IF($P433="N", $O433, (_xlfn.IFS(AND($P433="Y", $M433="1"), 15-$O433, AND($M433="2", $P433="Y"), 9-$O433, AND($M433="3", $P433="Y"), 11-$O433))), "")</f>
        <v/>
      </c>
      <c r="R433" s="536" t="str">
        <f>IF($K433="Session Start", SUM($L433:(INDEX($K433:$K1410, (MATCH("Session End", $K433:$K1410, 0))))), "")</f>
        <v/>
      </c>
      <c r="S433" s="411"/>
      <c r="W433" s="556" t="str">
        <f>IFERROR(INDEX('Kennel Link Mapping'!$B$1:$B$4, (MATCH('Session Log'!$V433, 'Kennel Link Mapping'!$A$1:$A$4, 0))), "")</f>
        <v/>
      </c>
    </row>
    <row r="434" spans="1:24" ht="39.75" customHeight="1" x14ac:dyDescent="0.15">
      <c r="A434" s="62"/>
      <c r="B434" s="118"/>
      <c r="C434" s="62"/>
      <c r="D434" s="165"/>
      <c r="E434" s="177"/>
      <c r="F434" s="165"/>
      <c r="G434" s="54"/>
      <c r="H434" s="54"/>
      <c r="I434" s="54"/>
      <c r="J434" s="169"/>
      <c r="K434" s="203"/>
      <c r="L434" s="521" t="str" cm="1">
        <f t="array" ref="L434">IFERROR(_xlfn.IFS($K434="1 - Start", (_xlfn.XLOOKUP("1 - End", $K434:$K1418,$J434:$J1418)) - (_xlfn.XLOOKUP("1 - Start", $K434:$K1418, $J434:$J1418)), $K434="2 - Start", (_xlfn.XLOOKUP("2 - End", $K434:$K1418, $J434:$J1418)) - (_xlfn.XLOOKUP("2 - Start", $K434:$K1418, $J434:$J1418)), $K434="3 - Start", (_xlfn.XLOOKUP("3 - End", $K434:K1418, $J434:$J1418)) - (_xlfn.XLOOKUP("3 - Start", $K434:K1418, $J434:$J1418)), $K434="4 - Start", (_xlfn.XLOOKUP("4 - End", $K434:$K1418, $J434:$J1418)) - (_xlfn.XLOOKUP("4 - Start", $K434:$K1418, $J434:J1418))), "")</f>
        <v/>
      </c>
      <c r="P434" s="374"/>
      <c r="Q434" s="535" t="str" cm="1">
        <f t="array" ref="Q434">_xlfn.IFNA(IF($P434="N", $O434, (_xlfn.IFS(AND($P434="Y", $M434="1"), 15-$O434, AND($M434="2", $P434="Y"), 9-$O434, AND($M434="3", $P434="Y"), 11-$O434))), "")</f>
        <v/>
      </c>
      <c r="R434" s="536" t="str">
        <f>IF($K434="Session Start", SUM($L434:(INDEX($K434:$K1411, (MATCH("Session End", $K434:$K1411, 0))))), "")</f>
        <v/>
      </c>
      <c r="S434" s="411"/>
      <c r="W434" s="556" t="str">
        <f>IFERROR(INDEX('Kennel Link Mapping'!$B$1:$B$4, (MATCH('Session Log'!$V434, 'Kennel Link Mapping'!$A$1:$A$4, 0))), "")</f>
        <v/>
      </c>
    </row>
    <row r="435" spans="1:24" ht="39.75" customHeight="1" x14ac:dyDescent="0.15">
      <c r="A435" s="62"/>
      <c r="B435" s="118"/>
      <c r="C435" s="62"/>
      <c r="D435" s="165"/>
      <c r="E435" s="177"/>
      <c r="F435" s="165"/>
      <c r="G435" s="54"/>
      <c r="H435" s="54"/>
      <c r="I435" s="54"/>
      <c r="J435" s="206"/>
      <c r="K435" s="203"/>
      <c r="L435" s="521" t="str" cm="1">
        <f t="array" ref="L435">IFERROR(_xlfn.IFS($K435="1 - Start", (_xlfn.XLOOKUP("1 - End", $K435:$K1419,$J435:$J1419)) - (_xlfn.XLOOKUP("1 - Start", $K435:$K1419, $J435:$J1419)), $K435="2 - Start", (_xlfn.XLOOKUP("2 - End", $K435:$K1419, $J435:$J1419)) - (_xlfn.XLOOKUP("2 - Start", $K435:$K1419, $J435:$J1419)), $K435="3 - Start", (_xlfn.XLOOKUP("3 - End", $K435:K1419, $J435:$J1419)) - (_xlfn.XLOOKUP("3 - Start", $K435:K1419, $J435:$J1419)), $K435="4 - Start", (_xlfn.XLOOKUP("4 - End", $K435:$K1419, $J435:$J1419)) - (_xlfn.XLOOKUP("4 - Start", $K435:$K1419, $J435:J1419))), "")</f>
        <v/>
      </c>
      <c r="P435" s="374"/>
      <c r="Q435" s="535" t="str" cm="1">
        <f t="array" ref="Q435">_xlfn.IFNA(IF($P435="N", $O435, (_xlfn.IFS(AND($P435="Y", $M435="1"), 15-$O435, AND($M435="2", $P435="Y"), 9-$O435, AND($M435="3", $P435="Y"), 11-$O435))), "")</f>
        <v/>
      </c>
      <c r="R435" s="536" t="str">
        <f>IF($K435="Session Start", SUM($L435:(INDEX($K435:$K1412, (MATCH("Session End", $K435:$K1412, 0))))), "")</f>
        <v/>
      </c>
      <c r="S435" s="411"/>
      <c r="W435" s="556" t="str">
        <f>IFERROR(INDEX('Kennel Link Mapping'!$B$1:$B$4, (MATCH('Session Log'!$V435, 'Kennel Link Mapping'!$A$1:$A$4, 0))), "")</f>
        <v/>
      </c>
    </row>
    <row r="436" spans="1:24" ht="39.75" customHeight="1" x14ac:dyDescent="0.15">
      <c r="A436" s="62"/>
      <c r="B436" s="118"/>
      <c r="C436" s="62"/>
      <c r="D436" s="165"/>
      <c r="E436" s="177"/>
      <c r="F436" s="165"/>
      <c r="G436" s="54"/>
      <c r="H436" s="54"/>
      <c r="I436" s="54"/>
      <c r="J436" s="206"/>
      <c r="K436" s="203"/>
      <c r="L436" s="521" t="str" cm="1">
        <f t="array" ref="L436">IFERROR(_xlfn.IFS($K436="1 - Start", (_xlfn.XLOOKUP("1 - End", $K436:$K1420,$J436:$J1420)) - (_xlfn.XLOOKUP("1 - Start", $K436:$K1420, $J436:$J1420)), $K436="2 - Start", (_xlfn.XLOOKUP("2 - End", $K436:$K1420, $J436:$J1420)) - (_xlfn.XLOOKUP("2 - Start", $K436:$K1420, $J436:$J1420)), $K436="3 - Start", (_xlfn.XLOOKUP("3 - End", $K436:K1420, $J436:$J1420)) - (_xlfn.XLOOKUP("3 - Start", $K436:K1420, $J436:$J1420)), $K436="4 - Start", (_xlfn.XLOOKUP("4 - End", $K436:$K1420, $J436:$J1420)) - (_xlfn.XLOOKUP("4 - Start", $K436:$K1420, $J436:J1420))), "")</f>
        <v/>
      </c>
      <c r="P436" s="374"/>
      <c r="Q436" s="535" t="str" cm="1">
        <f t="array" ref="Q436">_xlfn.IFNA(IF($P436="N", $O436, (_xlfn.IFS(AND($P436="Y", $M436="1"), 15-$O436, AND($M436="2", $P436="Y"), 9-$O436, AND($M436="3", $P436="Y"), 11-$O436))), "")</f>
        <v/>
      </c>
      <c r="R436" s="536" t="str">
        <f>IF($K436="Session Start", SUM($L436:(INDEX($K436:$K1413, (MATCH("Session End", $K436:$K1413, 0))))), "")</f>
        <v/>
      </c>
      <c r="S436" s="411"/>
      <c r="W436" s="556" t="str">
        <f>IFERROR(INDEX('Kennel Link Mapping'!$B$1:$B$4, (MATCH('Session Log'!$V436, 'Kennel Link Mapping'!$A$1:$A$4, 0))), "")</f>
        <v/>
      </c>
    </row>
    <row r="437" spans="1:24" ht="39.75" customHeight="1" x14ac:dyDescent="0.15">
      <c r="A437" s="62"/>
      <c r="B437" s="118"/>
      <c r="C437" s="62"/>
      <c r="D437" s="165"/>
      <c r="E437" s="177"/>
      <c r="F437" s="165"/>
      <c r="G437" s="54"/>
      <c r="H437" s="54"/>
      <c r="I437" s="54"/>
      <c r="J437" s="206"/>
      <c r="K437" s="203"/>
      <c r="L437" s="521" t="str" cm="1">
        <f t="array" ref="L437">IFERROR(_xlfn.IFS($K437="1 - Start", (_xlfn.XLOOKUP("1 - End", $K437:$K1421,$J437:$J1421)) - (_xlfn.XLOOKUP("1 - Start", $K437:$K1421, $J437:$J1421)), $K437="2 - Start", (_xlfn.XLOOKUP("2 - End", $K437:$K1421, $J437:$J1421)) - (_xlfn.XLOOKUP("2 - Start", $K437:$K1421, $J437:$J1421)), $K437="3 - Start", (_xlfn.XLOOKUP("3 - End", $K437:K1421, $J437:$J1421)) - (_xlfn.XLOOKUP("3 - Start", $K437:K1421, $J437:$J1421)), $K437="4 - Start", (_xlfn.XLOOKUP("4 - End", $K437:$K1421, $J437:$J1421)) - (_xlfn.XLOOKUP("4 - Start", $K437:$K1421, $J437:J1421))), "")</f>
        <v/>
      </c>
      <c r="P437" s="374"/>
      <c r="Q437" s="535" t="str" cm="1">
        <f t="array" ref="Q437">_xlfn.IFNA(IF($P437="N", $O437, (_xlfn.IFS(AND($P437="Y", $M437="1"), 15-$O437, AND($M437="2", $P437="Y"), 9-$O437, AND($M437="3", $P437="Y"), 11-$O437))), "")</f>
        <v/>
      </c>
      <c r="R437" s="536" t="str">
        <f>IF($K437="Session Start", SUM($L437:(INDEX($K437:$K1414, (MATCH("Session End", $K437:$K1414, 0))))), "")</f>
        <v/>
      </c>
      <c r="S437" s="411"/>
      <c r="W437" s="556" t="str">
        <f>IFERROR(INDEX('Kennel Link Mapping'!$B$1:$B$4, (MATCH('Session Log'!$V437, 'Kennel Link Mapping'!$A$1:$A$4, 0))), "")</f>
        <v/>
      </c>
    </row>
    <row r="438" spans="1:24" s="187" customFormat="1" ht="39.75" customHeight="1" x14ac:dyDescent="0.15">
      <c r="A438" s="334"/>
      <c r="B438" s="100"/>
      <c r="C438" s="334"/>
      <c r="D438" s="346"/>
      <c r="E438" s="347"/>
      <c r="F438" s="346"/>
      <c r="G438" s="181"/>
      <c r="H438" s="181"/>
      <c r="I438" s="181"/>
      <c r="J438" s="179"/>
      <c r="K438" s="299"/>
      <c r="L438" s="526" t="str" cm="1">
        <f t="array" ref="L438">IFERROR(_xlfn.IFS($K438="1 - Start", (_xlfn.XLOOKUP("1 - End", $K438:$K1422,$J438:$J1422)) - (_xlfn.XLOOKUP("1 - Start", $K438:$K1422, $J438:$J1422)), $K438="2 - Start", (_xlfn.XLOOKUP("2 - End", $K438:$K1422, $J438:$J1422)) - (_xlfn.XLOOKUP("2 - Start", $K438:$K1422, $J438:$J1422)), $K438="3 - Start", (_xlfn.XLOOKUP("3 - End", $K438:K1422, $J438:$J1422)) - (_xlfn.XLOOKUP("3 - Start", $K438:K1422, $J438:$J1422)), $K438="4 - Start", (_xlfn.XLOOKUP("4 - End", $K438:$K1422, $J438:$J1422)) - (_xlfn.XLOOKUP("4 - Start", $K438:$K1422, $J438:J1422))), "")</f>
        <v/>
      </c>
      <c r="M438" s="350"/>
      <c r="N438" s="371"/>
      <c r="O438" s="399"/>
      <c r="P438" s="375"/>
      <c r="Q438" s="545" t="str" cm="1">
        <f t="array" ref="Q438">_xlfn.IFNA(IF($P438="N", $O438, (_xlfn.IFS(AND($P438="Y", $M438="1"), 15-$O438, AND($M438="2", $P438="Y"), 9-$O438, AND($M438="3", $P438="Y"), 11-$O438))), "")</f>
        <v/>
      </c>
      <c r="R438" s="546" t="str">
        <f>IF($K438="Session Start", SUM($L438:(INDEX($K438:$K1415, (MATCH("Session End", $K438:$K1415, 0))))), "")</f>
        <v/>
      </c>
      <c r="S438" s="413"/>
      <c r="T438" s="183"/>
      <c r="U438" s="184"/>
      <c r="V438" s="185"/>
      <c r="W438" s="556" t="str">
        <f>IFERROR(INDEX('Kennel Link Mapping'!$B$1:$B$4, (MATCH('Session Log'!$V438, 'Kennel Link Mapping'!$A$1:$A$4, 0))), "")</f>
        <v/>
      </c>
      <c r="X438" s="351"/>
    </row>
    <row r="439" spans="1:24" s="46" customFormat="1" ht="39.75" customHeight="1" x14ac:dyDescent="0.15">
      <c r="A439" s="192"/>
      <c r="B439" s="118"/>
      <c r="C439" s="370"/>
      <c r="D439" s="361"/>
      <c r="E439" s="362"/>
      <c r="F439" s="361"/>
      <c r="G439" s="74"/>
      <c r="H439" s="74"/>
      <c r="I439" s="74"/>
      <c r="J439" s="265"/>
      <c r="K439" s="300"/>
      <c r="L439" s="523" t="str" cm="1">
        <f t="array" ref="L439">IFERROR(_xlfn.IFS($K439="1 - Start", (_xlfn.XLOOKUP("1 - End", $K439:$K1423,$J439:$J1423)) - (_xlfn.XLOOKUP("1 - Start", $K439:$K1423, $J439:$J1423)), $K439="2 - Start", (_xlfn.XLOOKUP("2 - End", $K439:$K1423, $J439:$J1423)) - (_xlfn.XLOOKUP("2 - Start", $K439:$K1423, $J439:$J1423)), $K439="3 - Start", (_xlfn.XLOOKUP("3 - End", $K439:K1423, $J439:$J1423)) - (_xlfn.XLOOKUP("3 - Start", $K439:K1423, $J439:$J1423)), $K439="4 - Start", (_xlfn.XLOOKUP("4 - End", $K439:$K1423, $J439:$J1423)) - (_xlfn.XLOOKUP("4 - Start", $K439:$K1423, $J439:J1423))), "")</f>
        <v/>
      </c>
      <c r="M439" s="352"/>
      <c r="N439" s="373"/>
      <c r="O439" s="395"/>
      <c r="P439" s="376"/>
      <c r="Q439" s="539" t="str" cm="1">
        <f t="array" ref="Q439">_xlfn.IFNA(IF($P439="N", $O439, (_xlfn.IFS(AND($P439="Y", $M439="1"), 15-$O439, AND($M439="2", $P439="Y"), 9-$O439, AND($M439="3", $P439="Y"), 11-$O439))), "")</f>
        <v/>
      </c>
      <c r="R439" s="540" t="str">
        <f>IF($K439="Session Start", SUM($L439:(INDEX($K439:$K1416, (MATCH("Session End", $K439:$K1416, 0))))), "")</f>
        <v/>
      </c>
      <c r="S439" s="332"/>
      <c r="T439" s="333"/>
      <c r="U439" s="171" t="s">
        <v>131</v>
      </c>
      <c r="W439" s="556" t="str">
        <f>IFERROR(INDEX('Kennel Link Mapping'!$B$1:$B$4, (MATCH('Session Log'!$V439, 'Kennel Link Mapping'!$A$1:$A$4, 0))), "")</f>
        <v/>
      </c>
      <c r="X439" s="353"/>
    </row>
    <row r="440" spans="1:24" ht="39.75" customHeight="1" x14ac:dyDescent="0.15">
      <c r="A440" s="62"/>
      <c r="B440" s="118"/>
      <c r="C440" s="62"/>
      <c r="D440" s="165"/>
      <c r="E440" s="177"/>
      <c r="F440" s="165"/>
      <c r="G440" s="54"/>
      <c r="H440" s="54"/>
      <c r="I440" s="54"/>
      <c r="J440" s="206"/>
      <c r="K440" s="203"/>
      <c r="L440" s="521" t="str" cm="1">
        <f t="array" ref="L440">IFERROR(_xlfn.IFS($K440="1 - Start", (_xlfn.XLOOKUP("1 - End", $K440:$K1424,$J440:$J1424)) - (_xlfn.XLOOKUP("1 - Start", $K440:$K1424, $J440:$J1424)), $K440="2 - Start", (_xlfn.XLOOKUP("2 - End", $K440:$K1424, $J440:$J1424)) - (_xlfn.XLOOKUP("2 - Start", $K440:$K1424, $J440:$J1424)), $K440="3 - Start", (_xlfn.XLOOKUP("3 - End", $K440:K1424, $J440:$J1424)) - (_xlfn.XLOOKUP("3 - Start", $K440:K1424, $J440:$J1424)), $K440="4 - Start", (_xlfn.XLOOKUP("4 - End", $K440:$K1424, $J440:$J1424)) - (_xlfn.XLOOKUP("4 - Start", $K440:$K1424, $J440:J1424))), "")</f>
        <v/>
      </c>
      <c r="P440" s="374"/>
      <c r="Q440" s="535" t="str" cm="1">
        <f t="array" ref="Q440">_xlfn.IFNA(IF($P440="N", $O440, (_xlfn.IFS(AND($P440="Y", $M440="1"), 15-$O440, AND($M440="2", $P440="Y"), 9-$O440, AND($M440="3", $P440="Y"), 11-$O440))), "")</f>
        <v/>
      </c>
      <c r="R440" s="536" t="str">
        <f>IF($K440="Session Start", SUM($L440:(INDEX($K440:$K1417, (MATCH("Session End", $K440:$K1417, 0))))), "")</f>
        <v/>
      </c>
      <c r="S440" s="411"/>
      <c r="V440" s="76"/>
      <c r="W440" s="556" t="str">
        <f>IFERROR(INDEX('Kennel Link Mapping'!$B$1:$B$4, (MATCH('Session Log'!$V440, 'Kennel Link Mapping'!$A$1:$A$4, 0))), "")</f>
        <v/>
      </c>
    </row>
    <row r="441" spans="1:24" ht="39.75" customHeight="1" x14ac:dyDescent="0.15">
      <c r="A441" s="62"/>
      <c r="B441" s="118"/>
      <c r="C441" s="62"/>
      <c r="D441" s="165"/>
      <c r="E441" s="177"/>
      <c r="F441" s="165"/>
      <c r="G441" s="54"/>
      <c r="H441" s="54"/>
      <c r="I441" s="54"/>
      <c r="J441" s="169"/>
      <c r="K441" s="203"/>
      <c r="L441" s="521" t="str" cm="1">
        <f t="array" ref="L441">IFERROR(_xlfn.IFS($K441="1 - Start", (_xlfn.XLOOKUP("1 - End", $K441:$K1425,$J441:$J1425)) - (_xlfn.XLOOKUP("1 - Start", $K441:$K1425, $J441:$J1425)), $K441="2 - Start", (_xlfn.XLOOKUP("2 - End", $K441:$K1425, $J441:$J1425)) - (_xlfn.XLOOKUP("2 - Start", $K441:$K1425, $J441:$J1425)), $K441="3 - Start", (_xlfn.XLOOKUP("3 - End", $K441:K1425, $J441:$J1425)) - (_xlfn.XLOOKUP("3 - Start", $K441:K1425, $J441:$J1425)), $K441="4 - Start", (_xlfn.XLOOKUP("4 - End", $K441:$K1425, $J441:$J1425)) - (_xlfn.XLOOKUP("4 - Start", $K441:$K1425, $J441:J1425))), "")</f>
        <v/>
      </c>
      <c r="P441" s="374"/>
      <c r="Q441" s="535" t="str" cm="1">
        <f t="array" ref="Q441">_xlfn.IFNA(IF($P441="N", $O441, (_xlfn.IFS(AND($P441="Y", $M441="1"), 15-$O441, AND($M441="2", $P441="Y"), 9-$O441, AND($M441="3", $P441="Y"), 11-$O441))), "")</f>
        <v/>
      </c>
      <c r="R441" s="536" t="str">
        <f>IF($K441="Session Start", SUM($L441:(INDEX($K441:$K1418, (MATCH("Session End", $K441:$K1418, 0))))), "")</f>
        <v/>
      </c>
      <c r="S441" s="411"/>
      <c r="W441" s="556" t="str">
        <f>IFERROR(INDEX('Kennel Link Mapping'!$B$1:$B$4, (MATCH('Session Log'!$V441, 'Kennel Link Mapping'!$A$1:$A$4, 0))), "")</f>
        <v/>
      </c>
    </row>
    <row r="442" spans="1:24" ht="39.75" customHeight="1" x14ac:dyDescent="0.15">
      <c r="A442" s="62"/>
      <c r="B442" s="118"/>
      <c r="C442" s="62"/>
      <c r="D442" s="165"/>
      <c r="E442" s="177"/>
      <c r="F442" s="165"/>
      <c r="G442" s="54"/>
      <c r="H442" s="54"/>
      <c r="I442" s="54"/>
      <c r="J442" s="206"/>
      <c r="K442" s="203"/>
      <c r="L442" s="521" t="str" cm="1">
        <f t="array" ref="L442">IFERROR(_xlfn.IFS($K442="1 - Start", (_xlfn.XLOOKUP("1 - End", $K442:$K1426,$J442:$J1426)) - (_xlfn.XLOOKUP("1 - Start", $K442:$K1426, $J442:$J1426)), $K442="2 - Start", (_xlfn.XLOOKUP("2 - End", $K442:$K1426, $J442:$J1426)) - (_xlfn.XLOOKUP("2 - Start", $K442:$K1426, $J442:$J1426)), $K442="3 - Start", (_xlfn.XLOOKUP("3 - End", $K442:K1426, $J442:$J1426)) - (_xlfn.XLOOKUP("3 - Start", $K442:K1426, $J442:$J1426)), $K442="4 - Start", (_xlfn.XLOOKUP("4 - End", $K442:$K1426, $J442:$J1426)) - (_xlfn.XLOOKUP("4 - Start", $K442:$K1426, $J442:J1426))), "")</f>
        <v/>
      </c>
      <c r="P442" s="374"/>
      <c r="Q442" s="535" t="str" cm="1">
        <f t="array" ref="Q442">_xlfn.IFNA(IF($P442="N", $O442, (_xlfn.IFS(AND($P442="Y", $M442="1"), 15-$O442, AND($M442="2", $P442="Y"), 9-$O442, AND($M442="3", $P442="Y"), 11-$O442))), "")</f>
        <v/>
      </c>
      <c r="R442" s="536" t="str">
        <f>IF($K442="Session Start", SUM($L442:(INDEX($K442:$K1419, (MATCH("Session End", $K442:$K1419, 0))))), "")</f>
        <v/>
      </c>
      <c r="S442" s="411"/>
      <c r="W442" s="556" t="str">
        <f>IFERROR(INDEX('Kennel Link Mapping'!$B$1:$B$4, (MATCH('Session Log'!$V442, 'Kennel Link Mapping'!$A$1:$A$4, 0))), "")</f>
        <v/>
      </c>
    </row>
    <row r="443" spans="1:24" ht="39.75" customHeight="1" x14ac:dyDescent="0.15">
      <c r="A443" s="62"/>
      <c r="B443" s="118"/>
      <c r="C443" s="62"/>
      <c r="D443" s="165"/>
      <c r="E443" s="177"/>
      <c r="F443" s="165"/>
      <c r="G443" s="54"/>
      <c r="H443" s="54"/>
      <c r="I443" s="54"/>
      <c r="J443" s="206"/>
      <c r="K443" s="203"/>
      <c r="L443" s="521"/>
      <c r="P443" s="374"/>
      <c r="Q443" s="535" t="str" cm="1">
        <f t="array" ref="Q443">_xlfn.IFNA(IF($P443="N", $O443, (_xlfn.IFS(AND($P443="Y", $M443="1"), 15-$O443, AND($M443="2", $P443="Y"), 9-$O443, AND($M443="3", $P443="Y"), 11-$O443))), "")</f>
        <v/>
      </c>
      <c r="R443" s="536" t="str">
        <f>IF($K443="Session Start", SUM($L443:(INDEX($K443:$K1420, (MATCH("Session End", $K443:$K1420, 0))))), "")</f>
        <v/>
      </c>
      <c r="S443" s="411"/>
      <c r="W443" s="556" t="str">
        <f>IFERROR(INDEX('Kennel Link Mapping'!$B$1:$B$4, (MATCH('Session Log'!$V443, 'Kennel Link Mapping'!$A$1:$A$4, 0))), "")</f>
        <v/>
      </c>
    </row>
    <row r="444" spans="1:24" ht="39.75" customHeight="1" x14ac:dyDescent="0.15">
      <c r="A444" s="62"/>
      <c r="B444" s="118"/>
      <c r="C444" s="62"/>
      <c r="D444" s="165"/>
      <c r="E444" s="177"/>
      <c r="F444" s="165"/>
      <c r="G444" s="54"/>
      <c r="H444" s="54"/>
      <c r="I444" s="54"/>
      <c r="J444" s="206"/>
      <c r="K444" s="203"/>
      <c r="L444" s="521" t="str" cm="1">
        <f t="array" ref="L444">IFERROR(_xlfn.IFS($K444="1 - Start", (_xlfn.XLOOKUP("1 - End", $K444:$K1428,$J444:$J1428)) - (_xlfn.XLOOKUP("1 - Start", $K444:$K1428, $J444:$J1428)), $K444="2 - Start", (_xlfn.XLOOKUP("2 - End", $K444:$K1428, $J444:$J1428)) - (_xlfn.XLOOKUP("2 - Start", $K444:$K1428, $J444:$J1428)), $K444="3 - Start", (_xlfn.XLOOKUP("3 - End", $K444:K1428, $J444:$J1428)) - (_xlfn.XLOOKUP("3 - Start", $K444:K1428, $J444:$J1428)), $K444="4 - Start", (_xlfn.XLOOKUP("4 - End", $K444:$K1428, $J444:$J1428)) - (_xlfn.XLOOKUP("4 - Start", $K444:$K1428, $J444:J1428))), "")</f>
        <v/>
      </c>
      <c r="P444" s="374"/>
      <c r="Q444" s="535" t="str" cm="1">
        <f t="array" ref="Q444">_xlfn.IFNA(IF($P444="N", $O444, (_xlfn.IFS(AND($P444="Y", $M444="1"), 15-$O444, AND($M444="2", $P444="Y"), 9-$O444, AND($M444="3", $P444="Y"), 11-$O444))), "")</f>
        <v/>
      </c>
      <c r="R444" s="536" t="str">
        <f>IF($K444="Session Start", SUM($L444:(INDEX($K444:$K1421, (MATCH("Session End", $K444:$K1421, 0))))), "")</f>
        <v/>
      </c>
      <c r="S444" s="411"/>
      <c r="W444" s="556" t="str">
        <f>IFERROR(INDEX('Kennel Link Mapping'!$B$1:$B$4, (MATCH('Session Log'!$V444, 'Kennel Link Mapping'!$A$1:$A$4, 0))), "")</f>
        <v/>
      </c>
    </row>
    <row r="445" spans="1:24" ht="39.75" customHeight="1" x14ac:dyDescent="0.15">
      <c r="A445" s="62"/>
      <c r="B445" s="118"/>
      <c r="C445" s="62"/>
      <c r="D445" s="165"/>
      <c r="E445" s="177"/>
      <c r="F445" s="165"/>
      <c r="G445" s="54"/>
      <c r="H445" s="54"/>
      <c r="I445" s="54"/>
      <c r="J445" s="206"/>
      <c r="K445" s="203"/>
      <c r="L445" s="521" t="str" cm="1">
        <f t="array" ref="L445">IFERROR(_xlfn.IFS($K445="1 - Start", (_xlfn.XLOOKUP("1 - End", $K445:$K1429,$J445:$J1429)) - (_xlfn.XLOOKUP("1 - Start", $K445:$K1429, $J445:$J1429)), $K445="2 - Start", (_xlfn.XLOOKUP("2 - End", $K445:$K1429, $J445:$J1429)) - (_xlfn.XLOOKUP("2 - Start", $K445:$K1429, $J445:$J1429)), $K445="3 - Start", (_xlfn.XLOOKUP("3 - End", $K445:K1429, $J445:$J1429)) - (_xlfn.XLOOKUP("3 - Start", $K445:K1429, $J445:$J1429)), $K445="4 - Start", (_xlfn.XLOOKUP("4 - End", $K445:$K1429, $J445:$J1429)) - (_xlfn.XLOOKUP("4 - Start", $K445:$K1429, $J445:J1429))), "")</f>
        <v/>
      </c>
      <c r="P445" s="374"/>
      <c r="Q445" s="535" t="str" cm="1">
        <f t="array" ref="Q445">_xlfn.IFNA(IF($P445="N", $O445, (_xlfn.IFS(AND($P445="Y", $M445="1"), 15-$O445, AND($M445="2", $P445="Y"), 9-$O445, AND($M445="3", $P445="Y"), 11-$O445))), "")</f>
        <v/>
      </c>
      <c r="R445" s="536" t="str">
        <f>IF($K445="Session Start", SUM($L445:(INDEX($K445:$K1422, (MATCH("Session End", $K445:$K1422, 0))))), "")</f>
        <v/>
      </c>
      <c r="S445" s="411"/>
      <c r="W445" s="556" t="str">
        <f>IFERROR(INDEX('Kennel Link Mapping'!$B$1:$B$4, (MATCH('Session Log'!$V445, 'Kennel Link Mapping'!$A$1:$A$4, 0))), "")</f>
        <v/>
      </c>
    </row>
    <row r="446" spans="1:24" ht="39.75" customHeight="1" x14ac:dyDescent="0.15">
      <c r="A446" s="62"/>
      <c r="B446" s="118"/>
      <c r="C446" s="62"/>
      <c r="D446" s="165"/>
      <c r="E446" s="177"/>
      <c r="F446" s="165"/>
      <c r="G446" s="54"/>
      <c r="H446" s="54"/>
      <c r="I446" s="54"/>
      <c r="J446" s="169"/>
      <c r="K446" s="203"/>
      <c r="L446" s="521" t="str" cm="1">
        <f t="array" ref="L446">IFERROR(_xlfn.IFS($K446="1 - Start", (_xlfn.XLOOKUP("1 - End", $K446:$K1430,$J446:$J1430)) - (_xlfn.XLOOKUP("1 - Start", $K446:$K1430, $J446:$J1430)), $K446="2 - Start", (_xlfn.XLOOKUP("2 - End", $K446:$K1430, $J446:$J1430)) - (_xlfn.XLOOKUP("2 - Start", $K446:$K1430, $J446:$J1430)), $K446="3 - Start", (_xlfn.XLOOKUP("3 - End", $K446:K1430, $J446:$J1430)) - (_xlfn.XLOOKUP("3 - Start", $K446:K1430, $J446:$J1430)), $K446="4 - Start", (_xlfn.XLOOKUP("4 - End", $K446:$K1430, $J446:$J1430)) - (_xlfn.XLOOKUP("4 - Start", $K446:$K1430, $J446:J1430))), "")</f>
        <v/>
      </c>
      <c r="P446" s="374"/>
      <c r="Q446" s="535" t="str" cm="1">
        <f t="array" ref="Q446">_xlfn.IFNA(IF($P446="N", $O446, (_xlfn.IFS(AND($P446="Y", $M446="1"), 15-$O446, AND($M446="2", $P446="Y"), 9-$O446, AND($M446="3", $P446="Y"), 11-$O446))), "")</f>
        <v/>
      </c>
      <c r="R446" s="536" t="str">
        <f>IF($K446="Session Start", SUM($L446:(INDEX($K446:$K1423, (MATCH("Session End", $K446:$K1423, 0))))), "")</f>
        <v/>
      </c>
      <c r="S446" s="411"/>
      <c r="W446" s="556" t="str">
        <f>IFERROR(INDEX('Kennel Link Mapping'!$B$1:$B$4, (MATCH('Session Log'!$V446, 'Kennel Link Mapping'!$A$1:$A$4, 0))), "")</f>
        <v/>
      </c>
    </row>
    <row r="447" spans="1:24" s="187" customFormat="1" ht="52.5" customHeight="1" x14ac:dyDescent="0.15">
      <c r="A447" s="334"/>
      <c r="B447" s="100"/>
      <c r="C447" s="334"/>
      <c r="D447" s="346"/>
      <c r="E447" s="347"/>
      <c r="F447" s="346"/>
      <c r="G447" s="181"/>
      <c r="H447" s="181"/>
      <c r="I447" s="181"/>
      <c r="J447" s="179"/>
      <c r="K447" s="299"/>
      <c r="L447" s="526" t="str" cm="1">
        <f t="array" ref="L447">IFERROR(_xlfn.IFS($K447="1 - Start", (_xlfn.XLOOKUP("1 - End", $K447:$K1431,$J447:$J1431)) - (_xlfn.XLOOKUP("1 - Start", $K447:$K1431, $J447:$J1431)), $K447="2 - Start", (_xlfn.XLOOKUP("2 - End", $K447:$K1431, $J447:$J1431)) - (_xlfn.XLOOKUP("2 - Start", $K447:$K1431, $J447:$J1431)), $K447="3 - Start", (_xlfn.XLOOKUP("3 - End", $K447:K1431, $J447:$J1431)) - (_xlfn.XLOOKUP("3 - Start", $K447:K1431, $J447:$J1431)), $K447="4 - Start", (_xlfn.XLOOKUP("4 - End", $K447:$K1431, $J447:$J1431)) - (_xlfn.XLOOKUP("4 - Start", $K447:$K1431, $J447:J1431))), "")</f>
        <v/>
      </c>
      <c r="M447" s="350"/>
      <c r="N447" s="371"/>
      <c r="O447" s="399"/>
      <c r="P447" s="371"/>
      <c r="Q447" s="545" t="str" cm="1">
        <f t="array" ref="Q447">_xlfn.IFNA(IF($P447="N", $O447, (_xlfn.IFS(AND($P447="Y", $M447="1"), 15-$O447, AND($M447="2", $P447="Y"), 9-$O447, AND($M447="3", $P447="Y"), 11-$O447))), "")</f>
        <v/>
      </c>
      <c r="R447" s="546" t="str">
        <f>IF($K447="Session Start", SUM($L447:(INDEX($K447:$K1424, (MATCH("Session End", $K447:$K1424, 0))))), "")</f>
        <v/>
      </c>
      <c r="S447" s="413"/>
      <c r="T447" s="183"/>
      <c r="U447" s="184"/>
      <c r="V447" s="185"/>
      <c r="W447" s="556" t="str">
        <f>IFERROR(INDEX('Kennel Link Mapping'!$B$1:$B$4, (MATCH('Session Log'!$V447, 'Kennel Link Mapping'!$A$1:$A$4, 0))), "")</f>
        <v/>
      </c>
      <c r="X447" s="351"/>
    </row>
    <row r="448" spans="1:24" s="46" customFormat="1" ht="39.75" customHeight="1" x14ac:dyDescent="0.15">
      <c r="A448" s="192"/>
      <c r="B448" s="118"/>
      <c r="C448" s="370"/>
      <c r="D448" s="433"/>
      <c r="E448" s="362"/>
      <c r="F448" s="361"/>
      <c r="G448" s="74"/>
      <c r="H448" s="74"/>
      <c r="I448" s="74"/>
      <c r="J448" s="265"/>
      <c r="K448" s="300"/>
      <c r="L448" s="529" t="str" cm="1">
        <f t="array" ref="L448">IFERROR(_xlfn.IFS($K448="1 - Start", (_xlfn.XLOOKUP("1 - End", $K448:$K1432,$J448:$J1432)) - (_xlfn.XLOOKUP("1 - Start", $K448:$K1432, $J448:$J1432)), $K448="2 - Start", (_xlfn.XLOOKUP("2 - End", $K448:$K1432, $J448:$J1432)) - (_xlfn.XLOOKUP("2 - Start", $K448:$K1432, $J448:$J1432)), $K448="3 - Start", (_xlfn.XLOOKUP("3 - End", $K448:K1432, $J448:$J1432)) - (_xlfn.XLOOKUP("3 - Start", $K448:K1432, $J448:$J1432)), $K448="4 - Start", (_xlfn.XLOOKUP("4 - End", $K448:$K1432, $J448:$J1432)) - (_xlfn.XLOOKUP("4 - Start", $K448:$K1432, $J448:J1432))), "")</f>
        <v/>
      </c>
      <c r="M448" s="352"/>
      <c r="N448" s="373"/>
      <c r="O448" s="395"/>
      <c r="P448" s="376"/>
      <c r="Q448" s="539" t="str" cm="1">
        <f t="array" ref="Q448">_xlfn.IFNA(IF($P448="N", $O448, (_xlfn.IFS(AND($P448="Y", $M448="1"), 15-$O448, AND($M448="2", $P448="Y"), 9-$O448, AND($M448="3", $P448="Y"), 11-$O448))), "")</f>
        <v/>
      </c>
      <c r="R448" s="540" t="str">
        <f>IF($K448="Session Start", SUM($L448:(INDEX($K448:$K1425, (MATCH("Session End", $K448:$K1425, 0))))), "")</f>
        <v/>
      </c>
      <c r="S448" s="332"/>
      <c r="T448" s="333"/>
      <c r="U448" s="171"/>
      <c r="V448" s="76"/>
      <c r="W448" s="556" t="str">
        <f>IFERROR(INDEX('Kennel Link Mapping'!$B$1:$B$4, (MATCH('Session Log'!$V448, 'Kennel Link Mapping'!$A$1:$A$4, 0))), "")</f>
        <v/>
      </c>
      <c r="X448" s="353"/>
    </row>
    <row r="449" spans="1:24" ht="39.75" customHeight="1" x14ac:dyDescent="0.15">
      <c r="A449" s="62"/>
      <c r="B449" s="118"/>
      <c r="C449" s="62"/>
      <c r="D449" s="165"/>
      <c r="E449" s="177"/>
      <c r="F449" s="165"/>
      <c r="G449" s="54"/>
      <c r="H449" s="54"/>
      <c r="I449" s="54"/>
      <c r="J449" s="206"/>
      <c r="K449" s="203"/>
      <c r="L449" s="526" t="str" cm="1">
        <f t="array" ref="L449">IFERROR(_xlfn.IFS($K449="1 - Start", (_xlfn.XLOOKUP("1 - End", $K449:$K1433,$J449:$J1433)) - (_xlfn.XLOOKUP("1 - Start", $K449:$K1433, $J449:$J1433)), $K449="2 - Start", (_xlfn.XLOOKUP("2 - End", $K449:$K1433, $J449:$J1433)) - (_xlfn.XLOOKUP("2 - Start", $K449:$K1433, $J449:$J1433)), $K449="3 - Start", (_xlfn.XLOOKUP("3 - End", $K449:K1433, $J449:$J1433)) - (_xlfn.XLOOKUP("3 - Start", $K449:K1433, $J449:$J1433)), $K449="4 - Start", (_xlfn.XLOOKUP("4 - End", $K449:$K1433, $J449:$J1433)) - (_xlfn.XLOOKUP("4 - Start", $K449:$K1433, $J449:J1433))), "")</f>
        <v/>
      </c>
      <c r="P449" s="374"/>
      <c r="Q449" s="535">
        <v>9</v>
      </c>
      <c r="R449" s="536" t="str">
        <f>IF($K449="Session Start", SUM($L449:(INDEX($K449:$K1426, (MATCH("Session End", $K449:$K1426, 0))))), "")</f>
        <v/>
      </c>
      <c r="S449" s="411"/>
      <c r="W449" s="556" t="str">
        <f>IFERROR(INDEX('Kennel Link Mapping'!$B$1:$B$4, (MATCH('Session Log'!$V449, 'Kennel Link Mapping'!$A$1:$A$4, 0))), "")</f>
        <v/>
      </c>
    </row>
    <row r="450" spans="1:24" ht="39.75" customHeight="1" x14ac:dyDescent="0.15">
      <c r="A450" s="62"/>
      <c r="B450" s="118"/>
      <c r="C450" s="62"/>
      <c r="D450" s="165"/>
      <c r="E450" s="177"/>
      <c r="F450" s="165"/>
      <c r="G450" s="54"/>
      <c r="H450" s="54"/>
      <c r="I450" s="54"/>
      <c r="J450" s="369"/>
      <c r="K450" s="203"/>
      <c r="L450" s="526" t="str" cm="1">
        <f t="array" ref="L450">IFERROR(_xlfn.IFS($K450="1 - Start", (_xlfn.XLOOKUP("1 - End", $K450:$K1434,$J450:$J1434)) - (_xlfn.XLOOKUP("1 - Start", $K450:$K1434, $J450:$J1434)), $K450="2 - Start", (_xlfn.XLOOKUP("2 - End", $K450:$K1434, $J450:$J1434)) - (_xlfn.XLOOKUP("2 - Start", $K450:$K1434, $J450:$J1434)), $K450="3 - Start", (_xlfn.XLOOKUP("3 - End", $K450:K1434, $J450:$J1434)) - (_xlfn.XLOOKUP("3 - Start", $K450:K1434, $J450:$J1434)), $K450="4 - Start", (_xlfn.XLOOKUP("4 - End", $K450:$K1434, $J450:$J1434)) - (_xlfn.XLOOKUP("4 - Start", $K450:$K1434, $J450:J1434))), "")</f>
        <v/>
      </c>
      <c r="P450" s="374"/>
      <c r="Q450" s="535"/>
      <c r="R450" s="536" t="str">
        <f>IF($K450="Session Start", SUM($L450:(INDEX($K450:$K1427, (MATCH("Session End", $K450:$K1427, 0))))), "")</f>
        <v/>
      </c>
      <c r="S450" s="411"/>
      <c r="W450" s="556" t="str">
        <f>IFERROR(INDEX('Kennel Link Mapping'!$B$1:$B$4, (MATCH('Session Log'!$V450, 'Kennel Link Mapping'!$A$1:$A$4, 0))), "")</f>
        <v/>
      </c>
    </row>
    <row r="451" spans="1:24" ht="39.75" customHeight="1" x14ac:dyDescent="0.15">
      <c r="A451" s="62"/>
      <c r="B451" s="118"/>
      <c r="C451" s="62"/>
      <c r="D451" s="165"/>
      <c r="E451" s="177"/>
      <c r="F451" s="165"/>
      <c r="G451" s="54"/>
      <c r="H451" s="54"/>
      <c r="I451" s="54"/>
      <c r="J451" s="369"/>
      <c r="K451" s="203"/>
      <c r="L451" s="526"/>
      <c r="P451" s="374"/>
      <c r="Q451" s="535"/>
      <c r="R451" s="536"/>
      <c r="S451" s="411"/>
      <c r="W451" s="556" t="str">
        <f>IFERROR(INDEX('Kennel Link Mapping'!$B$1:$B$4, (MATCH('Session Log'!$V451, 'Kennel Link Mapping'!$A$1:$A$4, 0))), "")</f>
        <v/>
      </c>
    </row>
    <row r="452" spans="1:24" ht="39.75" customHeight="1" x14ac:dyDescent="0.15">
      <c r="A452" s="62"/>
      <c r="B452" s="118"/>
      <c r="C452" s="62"/>
      <c r="D452" s="165"/>
      <c r="E452" s="177"/>
      <c r="F452" s="165"/>
      <c r="G452" s="54"/>
      <c r="H452" s="54"/>
      <c r="I452" s="54"/>
      <c r="J452" s="206"/>
      <c r="K452" s="203"/>
      <c r="L452" s="526" t="str" cm="1">
        <f t="array" ref="L452">IFERROR(_xlfn.IFS($K452="1 - Start", (_xlfn.XLOOKUP("1 - End", $K452:$K1435,$J452:$J1435)) - (_xlfn.XLOOKUP("1 - Start", $K452:$K1435, $J452:$J1435)), $K452="2 - Start", (_xlfn.XLOOKUP("2 - End", $K452:$K1435, $J452:$J1435)) - (_xlfn.XLOOKUP("2 - Start", $K452:$K1435, $J452:$J1435)), $K452="3 - Start", (_xlfn.XLOOKUP("3 - End", $K452:K1435, $J452:$J1435)) - (_xlfn.XLOOKUP("3 - Start", $K452:K1435, $J452:$J1435)), $K452="4 - Start", (_xlfn.XLOOKUP("4 - End", $K452:$K1435, $J452:$J1435)) - (_xlfn.XLOOKUP("4 - Start", $K452:$K1435, $J452:J1435))), "")</f>
        <v/>
      </c>
      <c r="P452" s="374"/>
      <c r="Q452" s="535"/>
      <c r="R452" s="536" t="str">
        <f>IF($K452="Session Start", SUM($L452:(INDEX($K452:$K1428, (MATCH("Session End", $K452:$K1428, 0))))), "")</f>
        <v/>
      </c>
      <c r="S452" s="411"/>
      <c r="W452" s="556" t="str">
        <f>IFERROR(INDEX('Kennel Link Mapping'!$B$1:$B$4, (MATCH('Session Log'!$V452, 'Kennel Link Mapping'!$A$1:$A$4, 0))), "")</f>
        <v/>
      </c>
    </row>
    <row r="453" spans="1:24" ht="39.75" customHeight="1" x14ac:dyDescent="0.15">
      <c r="A453" s="62"/>
      <c r="B453" s="118"/>
      <c r="C453" s="62"/>
      <c r="D453" s="165"/>
      <c r="E453" s="177"/>
      <c r="F453" s="165"/>
      <c r="G453" s="54"/>
      <c r="H453" s="54"/>
      <c r="I453" s="54"/>
      <c r="J453" s="206"/>
      <c r="K453" s="203"/>
      <c r="L453" s="526" t="str" cm="1">
        <f t="array" ref="L453">IFERROR(_xlfn.IFS($K453="1 - Start", (_xlfn.XLOOKUP("1 - End", $K453:$K1436,$J453:$J1436)) - (_xlfn.XLOOKUP("1 - Start", $K453:$K1436, $J453:$J1436)), $K453="2 - Start", (_xlfn.XLOOKUP("2 - End", $K453:$K1436, $J453:$J1436)) - (_xlfn.XLOOKUP("2 - Start", $K453:$K1436, $J453:$J1436)), $K453="3 - Start", (_xlfn.XLOOKUP("3 - End", $K453:K1436, $J453:$J1436)) - (_xlfn.XLOOKUP("3 - Start", $K453:K1436, $J453:$J1436)), $K453="4 - Start", (_xlfn.XLOOKUP("4 - End", $K453:$K1436, $J453:$J1436)) - (_xlfn.XLOOKUP("4 - Start", $K453:$K1436, $J453:J1436))), "")</f>
        <v/>
      </c>
      <c r="P453" s="374"/>
      <c r="Q453" s="535">
        <v>7</v>
      </c>
      <c r="R453" s="536" t="str">
        <f>IF($K453="Session Start", SUM($L453:(INDEX($K453:$K1429, (MATCH("Session End", $K453:$K1429, 0))))), "")</f>
        <v/>
      </c>
      <c r="S453" s="411"/>
      <c r="V453" s="463"/>
      <c r="W453" s="556" t="str">
        <f>IFERROR(INDEX('Kennel Link Mapping'!$B$1:$B$4, (MATCH('Session Log'!$V453, 'Kennel Link Mapping'!$A$1:$A$4, 0))), "")</f>
        <v/>
      </c>
    </row>
    <row r="454" spans="1:24" ht="39.75" customHeight="1" x14ac:dyDescent="0.15">
      <c r="A454" s="62"/>
      <c r="B454" s="118"/>
      <c r="C454" s="62"/>
      <c r="D454" s="165"/>
      <c r="E454" s="177"/>
      <c r="F454" s="165"/>
      <c r="G454" s="54"/>
      <c r="H454" s="54"/>
      <c r="I454" s="54"/>
      <c r="J454" s="206"/>
      <c r="K454" s="203"/>
      <c r="L454" s="526" t="str" cm="1">
        <f t="array" ref="L454">IFERROR(_xlfn.IFS($K454="1 - Start", (_xlfn.XLOOKUP("1 - End", $K454:$K1437,$J454:$J1437)) - (_xlfn.XLOOKUP("1 - Start", $K454:$K1437, $J454:$J1437)), $K454="2 - Start", (_xlfn.XLOOKUP("2 - End", $K454:$K1437, $J454:$J1437)) - (_xlfn.XLOOKUP("2 - Start", $K454:$K1437, $J454:$J1437)), $K454="3 - Start", (_xlfn.XLOOKUP("3 - End", $K454:K1437, $J454:$J1437)) - (_xlfn.XLOOKUP("3 - Start", $K454:K1437, $J454:$J1437)), $K454="4 - Start", (_xlfn.XLOOKUP("4 - End", $K454:$K1437, $J454:$J1437)) - (_xlfn.XLOOKUP("4 - Start", $K454:$K1437, $J454:J1437))), "")</f>
        <v/>
      </c>
      <c r="P454" s="374"/>
      <c r="Q454" s="535"/>
      <c r="R454" s="536" t="str">
        <f>IF($K454="Session Start", SUM($L454:(INDEX($K454:$K1430, (MATCH("Session End", $K454:$K1430, 0))))), "")</f>
        <v/>
      </c>
      <c r="S454" s="411"/>
      <c r="W454" s="556" t="str">
        <f>IFERROR(INDEX('Kennel Link Mapping'!$B$1:$B$4, (MATCH('Session Log'!$V454, 'Kennel Link Mapping'!$A$1:$A$4, 0))), "")</f>
        <v/>
      </c>
    </row>
    <row r="455" spans="1:24" s="187" customFormat="1" ht="39.75" customHeight="1" x14ac:dyDescent="0.15">
      <c r="A455" s="334"/>
      <c r="B455" s="100"/>
      <c r="C455" s="334"/>
      <c r="D455" s="346"/>
      <c r="E455" s="347"/>
      <c r="F455" s="346"/>
      <c r="G455" s="181"/>
      <c r="H455" s="181"/>
      <c r="I455" s="181"/>
      <c r="J455" s="179"/>
      <c r="K455" s="299"/>
      <c r="L455" s="526" t="str" cm="1">
        <f t="array" ref="L455">IFERROR(_xlfn.IFS($K455="1 - Start", (_xlfn.XLOOKUP("1 - End", $K455:$K1438,$J455:$J1438)) - (_xlfn.XLOOKUP("1 - Start", $K455:$K1438, $J455:$J1438)), $K455="2 - Start", (_xlfn.XLOOKUP("2 - End", $K455:$K1438, $J455:$J1438)) - (_xlfn.XLOOKUP("2 - Start", $K455:$K1438, $J455:$J1438)), $K455="3 - Start", (_xlfn.XLOOKUP("3 - End", $K455:K1438, $J455:$J1438)) - (_xlfn.XLOOKUP("3 - Start", $K455:K1438, $J455:$J1438)), $K455="4 - Start", (_xlfn.XLOOKUP("4 - End", $K455:$K1438, $J455:$J1438)) - (_xlfn.XLOOKUP("4 - Start", $K455:$K1438, $J455:J1438))), "")</f>
        <v/>
      </c>
      <c r="M455" s="350"/>
      <c r="N455" s="371"/>
      <c r="O455" s="399"/>
      <c r="P455" s="375"/>
      <c r="Q455" s="545"/>
      <c r="R455" s="546" t="str">
        <f>IF($K455="Session Start", SUM($L455:(INDEX($K455:$K1431, (MATCH("Session End", $K455:$K1431, 0))))), "")</f>
        <v/>
      </c>
      <c r="S455" s="413"/>
      <c r="T455" s="183"/>
      <c r="U455" s="184"/>
      <c r="V455" s="185"/>
      <c r="W455" s="556" t="str">
        <f>IFERROR(INDEX('Kennel Link Mapping'!$B$1:$B$4, (MATCH('Session Log'!$V455, 'Kennel Link Mapping'!$A$1:$A$4, 0))), "")</f>
        <v/>
      </c>
      <c r="X455" s="351"/>
    </row>
    <row r="456" spans="1:24" s="46" customFormat="1" ht="39.75" customHeight="1" x14ac:dyDescent="0.15">
      <c r="A456" s="192"/>
      <c r="B456" s="118"/>
      <c r="C456" s="370"/>
      <c r="D456" s="361"/>
      <c r="E456" s="362"/>
      <c r="F456" s="361"/>
      <c r="G456" s="74"/>
      <c r="H456" s="74"/>
      <c r="I456" s="74"/>
      <c r="J456" s="265"/>
      <c r="K456" s="300"/>
      <c r="L456" s="523" t="str" cm="1">
        <f t="array" ref="L456">IFERROR(_xlfn.IFS($K456="1 - Start", (_xlfn.XLOOKUP("1 - End", $K456:$K1440,$J456:$J1440)) - (_xlfn.XLOOKUP("1 - Start", $K456:$K1440, $J456:$J1440)), $K456="2 - Start", (_xlfn.XLOOKUP("2 - End", $K456:$K1440, $J456:$J1440)) - (_xlfn.XLOOKUP("2 - Start", $K456:$K1440, $J456:$J1440)), $K456="3 - Start", (_xlfn.XLOOKUP("3 - End", $K456:K1440, $J456:$J1440)) - (_xlfn.XLOOKUP("3 - Start", $K456:K1440, $J456:$J1440)), $K456="4 - Start", (_xlfn.XLOOKUP("4 - End", $K456:$K1440, $J456:$J1440)) - (_xlfn.XLOOKUP("4 - Start", $K456:$K1440, $J456:J1440))), "")</f>
        <v/>
      </c>
      <c r="M456" s="352"/>
      <c r="N456" s="373"/>
      <c r="O456" s="395"/>
      <c r="P456" s="376"/>
      <c r="Q456" s="539" t="str" cm="1">
        <f t="array" ref="Q456">_xlfn.IFNA(IF($P456="N", $O456, (_xlfn.IFS(AND($P456="Y", $M456="1"), 15-$O456, AND($M456="2", $P456="Y"), 9-$O456, AND($M456="3", $P456="Y"), 11-$O456))), "")</f>
        <v/>
      </c>
      <c r="R456" s="540" t="str">
        <f>IF($K456="Session Start", SUM($L456:(INDEX($K456:$K1432, (MATCH("Session End", $K456:$K1432, 0))))), "")</f>
        <v/>
      </c>
      <c r="S456" s="332"/>
      <c r="T456" s="333"/>
      <c r="U456" s="171" t="s">
        <v>131</v>
      </c>
      <c r="V456" s="76"/>
      <c r="W456" s="556" t="str">
        <f>IFERROR(INDEX('Kennel Link Mapping'!$B$1:$B$4, (MATCH('Session Log'!$V456, 'Kennel Link Mapping'!$A$1:$A$4, 0))), "")</f>
        <v/>
      </c>
      <c r="X456" s="353"/>
    </row>
    <row r="457" spans="1:24" ht="39.75" customHeight="1" x14ac:dyDescent="0.15">
      <c r="A457" s="62"/>
      <c r="B457" s="118"/>
      <c r="C457" s="62"/>
      <c r="D457" s="165"/>
      <c r="E457" s="177"/>
      <c r="F457" s="165"/>
      <c r="G457" s="54"/>
      <c r="H457" s="54"/>
      <c r="I457" s="54"/>
      <c r="J457" s="169"/>
      <c r="K457" s="203"/>
      <c r="L457" s="521" t="str" cm="1">
        <f t="array" ref="L457">IFERROR(_xlfn.IFS($K457="1 - Start", (_xlfn.XLOOKUP("1 - End", $K457:$K1453,$J457:$J1453)) - (_xlfn.XLOOKUP("1 - Start", $K457:$K1453, $J457:$J1453)), $K457="2 - Start", (_xlfn.XLOOKUP("2 - End", $K457:$K1453, $J457:$J1453)) - (_xlfn.XLOOKUP("2 - Start", $K457:$K1453, $J457:$J1453)), $K457="3 - Start", (_xlfn.XLOOKUP("3 - End", $K457:K1453, $J457:$J1453)) - (_xlfn.XLOOKUP("3 - Start", $K457:K1453, $J457:$J1453)), $K457="4 - Start", (_xlfn.XLOOKUP("4 - End", $K457:$K1453, $J457:$J1453)) - (_xlfn.XLOOKUP("4 - Start", $K457:$K1453, $J457:J1453))), "")</f>
        <v/>
      </c>
      <c r="Q457" s="535" t="str" cm="1">
        <f t="array" ref="Q457">_xlfn.IFNA(IF($P457="N", $O457, (_xlfn.IFS(AND($P457="Y", $M457="1"), 15-$O457, AND($M457="2", $P457="Y"), 9-$O457, AND($M457="3", $P457="Y"), 11-$O457))), "")</f>
        <v/>
      </c>
      <c r="R457" s="536" t="str">
        <f>IF($K457="Session Start", SUM($L457:(INDEX($K457:$K1433, (MATCH("Session End", $K457:$K1433, 0))))), "")</f>
        <v/>
      </c>
      <c r="S457" s="411"/>
      <c r="T457" s="372"/>
      <c r="W457" s="556" t="str">
        <f>IFERROR(INDEX('Kennel Link Mapping'!$B$1:$B$4, (MATCH('Session Log'!$V457, 'Kennel Link Mapping'!$A$1:$A$4, 0))), "")</f>
        <v/>
      </c>
    </row>
    <row r="458" spans="1:24" ht="39.75" customHeight="1" x14ac:dyDescent="0.15">
      <c r="A458" s="62"/>
      <c r="B458" s="118"/>
      <c r="C458" s="62"/>
      <c r="D458" s="165"/>
      <c r="E458" s="177"/>
      <c r="F458" s="165"/>
      <c r="G458" s="54"/>
      <c r="H458" s="54"/>
      <c r="I458" s="54"/>
      <c r="J458" s="169"/>
      <c r="K458" s="203"/>
      <c r="L458" s="521" t="str" cm="1">
        <f t="array" ref="L458">IFERROR(_xlfn.IFS($K458="1 - Start", (_xlfn.XLOOKUP("1 - End", $K458:$K1454,$J458:$J1454)) - (_xlfn.XLOOKUP("1 - Start", $K458:$K1454, $J458:$J1454)), $K458="2 - Start", (_xlfn.XLOOKUP("2 - End", $K458:$K1454, $J458:$J1454)) - (_xlfn.XLOOKUP("2 - Start", $K458:$K1454, $J458:$J1454)), $K458="3 - Start", (_xlfn.XLOOKUP("3 - End", $K458:K1454, $J458:$J1454)) - (_xlfn.XLOOKUP("3 - Start", $K458:K1454, $J458:$J1454)), $K458="4 - Start", (_xlfn.XLOOKUP("4 - End", $K458:$K1454, $J458:$J1454)) - (_xlfn.XLOOKUP("4 - Start", $K458:$K1454, $J458:J1454))), "")</f>
        <v/>
      </c>
      <c r="Q458" s="535" t="str" cm="1">
        <f t="array" ref="Q458">_xlfn.IFNA(IF($P458="N", $O458, (_xlfn.IFS(AND($P458="Y", $M458="1"), 15-$O458, AND($M458="2", $P458="Y"), 9-$O458, AND($M458="3", $P458="Y"), 11-$O458))), "")</f>
        <v/>
      </c>
      <c r="R458" s="536" t="str">
        <f>IF($K458="Session Start", SUM($L458:(INDEX($K458:$K1434, (MATCH("Session End", $K458:$K1434, 0))))), "")</f>
        <v/>
      </c>
      <c r="S458" s="411"/>
      <c r="W458" s="556" t="str">
        <f>IFERROR(INDEX('Kennel Link Mapping'!$B$1:$B$4, (MATCH('Session Log'!$V458, 'Kennel Link Mapping'!$A$1:$A$4, 0))), "")</f>
        <v/>
      </c>
    </row>
    <row r="459" spans="1:24" ht="39.75" customHeight="1" x14ac:dyDescent="0.15">
      <c r="A459" s="62"/>
      <c r="B459" s="118"/>
      <c r="C459" s="62"/>
      <c r="D459" s="165"/>
      <c r="E459" s="177"/>
      <c r="F459" s="165"/>
      <c r="G459" s="54"/>
      <c r="H459" s="54"/>
      <c r="I459" s="54"/>
      <c r="J459" s="206"/>
      <c r="K459" s="203"/>
      <c r="L459" s="521" t="str" cm="1">
        <f t="array" ref="L459">IFERROR(_xlfn.IFS($K459="1 - Start", (_xlfn.XLOOKUP("1 - End", $K459:$K1455,$J459:$J1455)) - (_xlfn.XLOOKUP("1 - Start", $K459:$K1455, $J459:$J1455)), $K459="2 - Start", (_xlfn.XLOOKUP("2 - End", $K459:$K1455, $J459:$J1455)) - (_xlfn.XLOOKUP("2 - Start", $K459:$K1455, $J459:$J1455)), $K459="3 - Start", (_xlfn.XLOOKUP("3 - End", $K459:K1455, $J459:$J1455)) - (_xlfn.XLOOKUP("3 - Start", $K459:K1455, $J459:$J1455)), $K459="4 - Start", (_xlfn.XLOOKUP("4 - End", $K459:$K1455, $J459:$J1455)) - (_xlfn.XLOOKUP("4 - Start", $K459:$K1455, $J459:J1455))), "")</f>
        <v/>
      </c>
      <c r="Q459" s="535" t="str" cm="1">
        <f t="array" ref="Q459">_xlfn.IFNA(IF($P459="N", $O459, (_xlfn.IFS(AND($P459="Y", $M459="1"), 15-$O459, AND($M459="2", $P459="Y"), 9-$O459, AND($M459="3", $P459="Y"), 11-$O459))), "")</f>
        <v/>
      </c>
      <c r="R459" s="536" t="str">
        <f>IF($K459="Session Start", SUM($L459:(INDEX($K459:$K1435, (MATCH("Session End", $K459:$K1435, 0))))), "")</f>
        <v/>
      </c>
      <c r="S459" s="411"/>
      <c r="W459" s="556" t="str">
        <f>IFERROR(INDEX('Kennel Link Mapping'!$B$1:$B$4, (MATCH('Session Log'!$V459, 'Kennel Link Mapping'!$A$1:$A$4, 0))), "")</f>
        <v/>
      </c>
    </row>
    <row r="460" spans="1:24" ht="39.75" customHeight="1" x14ac:dyDescent="0.15">
      <c r="A460" s="62"/>
      <c r="B460" s="118"/>
      <c r="C460" s="62"/>
      <c r="D460" s="165"/>
      <c r="E460" s="177"/>
      <c r="F460" s="165"/>
      <c r="G460" s="54"/>
      <c r="H460" s="54"/>
      <c r="I460" s="54"/>
      <c r="J460" s="169"/>
      <c r="K460" s="203"/>
      <c r="L460" s="521" t="str" cm="1">
        <f t="array" ref="L460">IFERROR(_xlfn.IFS($K460="1 - Start", (_xlfn.XLOOKUP("1 - End", $K460:$K1456,$J460:$J1456)) - (_xlfn.XLOOKUP("1 - Start", $K460:$K1456, $J460:$J1456)), $K460="2 - Start", (_xlfn.XLOOKUP("2 - End", $K460:$K1456, $J460:$J1456)) - (_xlfn.XLOOKUP("2 - Start", $K460:$K1456, $J460:$J1456)), $K460="3 - Start", (_xlfn.XLOOKUP("3 - End", $K460:K1456, $J460:$J1456)) - (_xlfn.XLOOKUP("3 - Start", $K460:K1456, $J460:$J1456)), $K460="4 - Start", (_xlfn.XLOOKUP("4 - End", $K460:$K1456, $J460:$J1456)) - (_xlfn.XLOOKUP("4 - Start", $K460:$K1456, $J460:J1456))), "")</f>
        <v/>
      </c>
      <c r="Q460" s="535" t="str" cm="1">
        <f t="array" ref="Q460">_xlfn.IFNA(IF($P460="N", $O460, (_xlfn.IFS(AND($P460="Y", $M460="1"), 15-$O460, AND($M460="2", $P460="Y"), 9-$O460, AND($M460="3", $P460="Y"), 11-$O460))), "")</f>
        <v/>
      </c>
      <c r="R460" s="536" t="str">
        <f>IF($K460="Session Start", SUM($L460:(INDEX($K460:$K1436, (MATCH("Session End", $K460:$K1436, 0))))), "")</f>
        <v/>
      </c>
      <c r="S460" s="411"/>
      <c r="W460" s="556" t="str">
        <f>IFERROR(INDEX('Kennel Link Mapping'!$B$1:$B$4, (MATCH('Session Log'!$V460, 'Kennel Link Mapping'!$A$1:$A$4, 0))), "")</f>
        <v/>
      </c>
    </row>
    <row r="461" spans="1:24" ht="39.75" customHeight="1" x14ac:dyDescent="0.15">
      <c r="A461" s="62"/>
      <c r="B461" s="118"/>
      <c r="C461" s="62"/>
      <c r="D461" s="165"/>
      <c r="E461" s="177"/>
      <c r="F461" s="165"/>
      <c r="G461" s="54"/>
      <c r="H461" s="54"/>
      <c r="I461" s="54"/>
      <c r="J461" s="169"/>
      <c r="K461" s="203"/>
      <c r="L461" s="521" t="str" cm="1">
        <f t="array" ref="L461">IFERROR(_xlfn.IFS($K461="1 - Start", (_xlfn.XLOOKUP("1 - End", $K461:$K1457,$J461:$J1457)) - (_xlfn.XLOOKUP("1 - Start", $K461:$K1457, $J461:$J1457)), $K461="2 - Start", (_xlfn.XLOOKUP("2 - End", $K461:$K1457, $J461:$J1457)) - (_xlfn.XLOOKUP("2 - Start", $K461:$K1457, $J461:$J1457)), $K461="3 - Start", (_xlfn.XLOOKUP("3 - End", $K461:K1457, $J461:$J1457)) - (_xlfn.XLOOKUP("3 - Start", $K461:K1457, $J461:$J1457)), $K461="4 - Start", (_xlfn.XLOOKUP("4 - End", $K461:$K1457, $J461:$J1457)) - (_xlfn.XLOOKUP("4 - Start", $K461:$K1457, $J461:J1457))), "")</f>
        <v/>
      </c>
      <c r="Q461" s="535" t="str" cm="1">
        <f t="array" ref="Q461">_xlfn.IFNA(IF($P461="N", $O461, (_xlfn.IFS(AND($P461="Y", $M461="1"), 15-$O461, AND($M461="2", $P461="Y"), 9-$O461, AND($M461="3", $P461="Y"), 11-$O461))), "")</f>
        <v/>
      </c>
      <c r="R461" s="536" t="str">
        <f>IF($K461="Session Start", SUM($L461:(INDEX($K461:$K1437, (MATCH("Session End", $K461:$K1437, 0))))), "")</f>
        <v/>
      </c>
      <c r="S461" s="411"/>
      <c r="W461" s="556" t="str">
        <f>IFERROR(INDEX('Kennel Link Mapping'!$B$1:$B$4, (MATCH('Session Log'!$V461, 'Kennel Link Mapping'!$A$1:$A$4, 0))), "")</f>
        <v/>
      </c>
    </row>
    <row r="462" spans="1:24" ht="39.75" customHeight="1" x14ac:dyDescent="0.15">
      <c r="A462" s="62"/>
      <c r="B462" s="118"/>
      <c r="C462" s="62"/>
      <c r="D462" s="165"/>
      <c r="E462" s="177"/>
      <c r="F462" s="165"/>
      <c r="G462" s="54"/>
      <c r="H462" s="54"/>
      <c r="I462" s="54"/>
      <c r="J462" s="169"/>
      <c r="K462" s="203"/>
      <c r="L462" s="521" t="str" cm="1">
        <f t="array" ref="L462">IFERROR(_xlfn.IFS($K462="1 - Start", (_xlfn.XLOOKUP("1 - End", $K462:$K1458,$J462:$J1458)) - (_xlfn.XLOOKUP("1 - Start", $K462:$K1458, $J462:$J1458)), $K462="2 - Start", (_xlfn.XLOOKUP("2 - End", $K462:$K1458, $J462:$J1458)) - (_xlfn.XLOOKUP("2 - Start", $K462:$K1458, $J462:$J1458)), $K462="3 - Start", (_xlfn.XLOOKUP("3 - End", $K462:K1458, $J462:$J1458)) - (_xlfn.XLOOKUP("3 - Start", $K462:K1458, $J462:$J1458)), $K462="4 - Start", (_xlfn.XLOOKUP("4 - End", $K462:$K1458, $J462:$J1458)) - (_xlfn.XLOOKUP("4 - Start", $K462:$K1458, $J462:J1458))), "")</f>
        <v/>
      </c>
      <c r="Q462" s="535" t="str" cm="1">
        <f t="array" ref="Q462">_xlfn.IFNA(IF($P462="N", $O462, (_xlfn.IFS(AND($P462="Y", $M462="1"), 15-$O462, AND($M462="2", $P462="Y"), 9-$O462, AND($M462="3", $P462="Y"), 11-$O462))), "")</f>
        <v/>
      </c>
      <c r="R462" s="536" t="str">
        <f>IF($K462="Session Start", SUM($L462:(INDEX($K462:$K1438, (MATCH("Session End", $K462:$K1438, 0))))), "")</f>
        <v/>
      </c>
      <c r="S462" s="411"/>
      <c r="W462" s="556" t="str">
        <f>IFERROR(INDEX('Kennel Link Mapping'!$B$1:$B$4, (MATCH('Session Log'!$V462, 'Kennel Link Mapping'!$A$1:$A$4, 0))), "")</f>
        <v/>
      </c>
    </row>
    <row r="463" spans="1:24" ht="39.75" customHeight="1" x14ac:dyDescent="0.15">
      <c r="A463" s="62"/>
      <c r="B463" s="118"/>
      <c r="C463" s="62"/>
      <c r="D463" s="165"/>
      <c r="E463" s="177"/>
      <c r="F463" s="165"/>
      <c r="G463" s="54"/>
      <c r="H463" s="54"/>
      <c r="I463" s="54"/>
      <c r="J463" s="206"/>
      <c r="K463" s="203"/>
      <c r="L463" s="521" t="str" cm="1">
        <f t="array" ref="L463">IFERROR(_xlfn.IFS($K463="1 - Start", (_xlfn.XLOOKUP("1 - End", $K463:$K1459,$J463:$J1459)) - (_xlfn.XLOOKUP("1 - Start", $K463:$K1459, $J463:$J1459)), $K463="2 - Start", (_xlfn.XLOOKUP("2 - End", $K463:$K1459, $J463:$J1459)) - (_xlfn.XLOOKUP("2 - Start", $K463:$K1459, $J463:$J1459)), $K463="3 - Start", (_xlfn.XLOOKUP("3 - End", $K463:K1459, $J463:$J1459)) - (_xlfn.XLOOKUP("3 - Start", $K463:K1459, $J463:$J1459)), $K463="4 - Start", (_xlfn.XLOOKUP("4 - End", $K463:$K1459, $J463:$J1459)) - (_xlfn.XLOOKUP("4 - Start", $K463:$K1459, $J463:J1459))), "")</f>
        <v/>
      </c>
      <c r="Q463" s="535" t="str" cm="1">
        <f t="array" ref="Q463">_xlfn.IFNA(IF($P463="N", $O463, (_xlfn.IFS(AND($P463="Y", $M463="1"), 15-$O463, AND($M463="2", $P463="Y"), 9-$O463, AND($M463="3", $P463="Y"), 11-$O463))), "")</f>
        <v/>
      </c>
      <c r="R463" s="536" t="str">
        <f>IF($K463="Session Start", SUM($L463:(INDEX($K463:$K1439, (MATCH("Session End", $K463:$K1439, 0))))), "")</f>
        <v/>
      </c>
      <c r="S463" s="411"/>
      <c r="W463" s="556" t="str">
        <f>IFERROR(INDEX('Kennel Link Mapping'!$B$1:$B$4, (MATCH('Session Log'!$V463, 'Kennel Link Mapping'!$A$1:$A$4, 0))), "")</f>
        <v/>
      </c>
    </row>
    <row r="464" spans="1:24" s="187" customFormat="1" ht="39.75" customHeight="1" x14ac:dyDescent="0.15">
      <c r="A464" s="334"/>
      <c r="B464" s="100"/>
      <c r="C464" s="334"/>
      <c r="D464" s="346"/>
      <c r="E464" s="347"/>
      <c r="F464" s="346"/>
      <c r="G464" s="181"/>
      <c r="H464" s="181"/>
      <c r="I464" s="181"/>
      <c r="J464" s="179"/>
      <c r="K464" s="299"/>
      <c r="L464" s="526" t="str" cm="1">
        <f t="array" ref="L464">IFERROR(_xlfn.IFS($K464="1 - Start", (_xlfn.XLOOKUP("1 - End", $K464:$K1460,$J464:$J1460)) - (_xlfn.XLOOKUP("1 - Start", $K464:$K1460, $J464:$J1460)), $K464="2 - Start", (_xlfn.XLOOKUP("2 - End", $K464:$K1460, $J464:$J1460)) - (_xlfn.XLOOKUP("2 - Start", $K464:$K1460, $J464:$J1460)), $K464="3 - Start", (_xlfn.XLOOKUP("3 - End", $K464:K1460, $J464:$J1460)) - (_xlfn.XLOOKUP("3 - Start", $K464:K1460, $J464:$J1460)), $K464="4 - Start", (_xlfn.XLOOKUP("4 - End", $K464:$K1460, $J464:$J1460)) - (_xlfn.XLOOKUP("4 - Start", $K464:$K1460, $J464:J1460))), "")</f>
        <v/>
      </c>
      <c r="M464" s="350"/>
      <c r="N464" s="371"/>
      <c r="O464" s="399"/>
      <c r="P464" s="371"/>
      <c r="Q464" s="545" t="str" cm="1">
        <f t="array" ref="Q464">_xlfn.IFNA(IF($P464="N", $O464, (_xlfn.IFS(AND($P464="Y", $M464="1"), 15-$O464, AND($M464="2", $P464="Y"), 9-$O464, AND($M464="3", $P464="Y"), 11-$O464))), "")</f>
        <v/>
      </c>
      <c r="R464" s="546" t="str">
        <f>IF($K464="Session Start", SUM($L464:(INDEX($K464:$K1440, (MATCH("Session End", $K464:$K1440, 0))))), "")</f>
        <v/>
      </c>
      <c r="S464" s="413"/>
      <c r="T464" s="183"/>
      <c r="U464" s="184"/>
      <c r="V464" s="185"/>
      <c r="W464" s="556" t="str">
        <f>IFERROR(INDEX('Kennel Link Mapping'!$B$1:$B$4, (MATCH('Session Log'!$V464, 'Kennel Link Mapping'!$A$1:$A$4, 0))), "")</f>
        <v/>
      </c>
      <c r="X464" s="351"/>
    </row>
    <row r="465" spans="1:24" s="46" customFormat="1" ht="39.75" customHeight="1" x14ac:dyDescent="0.15">
      <c r="A465" s="192"/>
      <c r="B465" s="118"/>
      <c r="C465" s="370"/>
      <c r="D465" s="361"/>
      <c r="E465" s="362"/>
      <c r="F465" s="361"/>
      <c r="G465" s="74"/>
      <c r="H465" s="74"/>
      <c r="I465" s="74"/>
      <c r="J465" s="265"/>
      <c r="K465" s="300"/>
      <c r="L465" s="523" t="str" cm="1">
        <f t="array" ref="L465">IFERROR(_xlfn.IFS($K465="1 - Start", (_xlfn.XLOOKUP("1 - End", $K465:$K1461,$J465:$J1461)) - (_xlfn.XLOOKUP("1 - Start", $K465:$K1461, $J465:$J1461)), $K465="2 - Start", (_xlfn.XLOOKUP("2 - End", $K465:$K1461, $J465:$J1461)) - (_xlfn.XLOOKUP("2 - Start", $K465:$K1461, $J465:$J1461)), $K465="3 - Start", (_xlfn.XLOOKUP("3 - End", $K465:K1461, $J465:$J1461)) - (_xlfn.XLOOKUP("3 - Start", $K465:K1461, $J465:$J1461)), $K465="4 - Start", (_xlfn.XLOOKUP("4 - End", $K465:$K1461, $J465:$J1461)) - (_xlfn.XLOOKUP("4 - Start", $K465:$K1461, $J465:J1461))), "")</f>
        <v/>
      </c>
      <c r="M465" s="352"/>
      <c r="N465" s="373"/>
      <c r="O465" s="395"/>
      <c r="P465" s="373"/>
      <c r="Q465" s="539" t="str" cm="1">
        <f t="array" ref="Q465">_xlfn.IFNA(IF($P465="N", $O465, (_xlfn.IFS(AND($P465="Y", $M465="1"), 15-$O465, AND($M465="2", $P465="Y"), 9-$O465, AND($M465="3", $P465="Y"), 11-$O465))), "")</f>
        <v/>
      </c>
      <c r="R465" s="540" t="str">
        <f>IF($K465="Session Start", SUM($L465:(INDEX($K465:$K1441, (MATCH("Session End", $K465:$K1441, 0))))), "")</f>
        <v/>
      </c>
      <c r="S465" s="332"/>
      <c r="T465" s="333"/>
      <c r="U465" s="171" t="s">
        <v>130</v>
      </c>
      <c r="V465" s="76"/>
      <c r="W465" s="556" t="str">
        <f>IFERROR(INDEX('Kennel Link Mapping'!$B$1:$B$4, (MATCH('Session Log'!$V465, 'Kennel Link Mapping'!$A$1:$A$4, 0))), "")</f>
        <v/>
      </c>
      <c r="X465" s="353"/>
    </row>
    <row r="466" spans="1:24" ht="39.75" customHeight="1" x14ac:dyDescent="0.15">
      <c r="A466" s="62"/>
      <c r="B466" s="118"/>
      <c r="C466" s="62"/>
      <c r="D466" s="165"/>
      <c r="E466" s="177"/>
      <c r="F466" s="165"/>
      <c r="G466" s="54"/>
      <c r="H466" s="54"/>
      <c r="I466" s="54"/>
      <c r="J466" s="206"/>
      <c r="K466" s="203"/>
      <c r="L466" s="521" t="str" cm="1">
        <f t="array" ref="L466">IFERROR(_xlfn.IFS($K466="1 - Start", (_xlfn.XLOOKUP("1 - End", $K466:$K1462,$J466:$J1462)) - (_xlfn.XLOOKUP("1 - Start", $K466:$K1462, $J466:$J1462)), $K466="2 - Start", (_xlfn.XLOOKUP("2 - End", $K466:$K1462, $J466:$J1462)) - (_xlfn.XLOOKUP("2 - Start", $K466:$K1462, $J466:$J1462)), $K466="3 - Start", (_xlfn.XLOOKUP("3 - End", $K466:K1462, $J466:$J1462)) - (_xlfn.XLOOKUP("3 - Start", $K466:K1462, $J466:$J1462)), $K466="4 - Start", (_xlfn.XLOOKUP("4 - End", $K466:$K1462, $J466:$J1462)) - (_xlfn.XLOOKUP("4 - Start", $K466:$K1462, $J466:J1462))), "")</f>
        <v/>
      </c>
      <c r="Q466" s="535" t="str" cm="1">
        <f t="array" ref="Q466">_xlfn.IFNA(IF($P466="N", $O466, (_xlfn.IFS(AND($P466="Y", $M466="1"), 15-$O466, AND($M466="2", $P466="Y"), 9-$O466, AND($M466="3", $P466="Y"), 11-$O466))), "")</f>
        <v/>
      </c>
      <c r="R466" s="536" t="str">
        <f>IF($K466="Session Start", SUM($L466:(INDEX($K466:$K1442, (MATCH("Session End", $K466:$K1442, 0))))), "")</f>
        <v/>
      </c>
      <c r="S466" s="411"/>
      <c r="W466" s="556" t="str">
        <f>IFERROR(INDEX('Kennel Link Mapping'!$B$1:$B$4, (MATCH('Session Log'!$V466, 'Kennel Link Mapping'!$A$1:$A$4, 0))), "")</f>
        <v/>
      </c>
    </row>
    <row r="467" spans="1:24" ht="39.75" customHeight="1" x14ac:dyDescent="0.15">
      <c r="A467" s="62"/>
      <c r="B467" s="118"/>
      <c r="C467" s="62"/>
      <c r="D467" s="165"/>
      <c r="E467" s="177"/>
      <c r="F467" s="165"/>
      <c r="G467" s="54"/>
      <c r="H467" s="54"/>
      <c r="I467" s="54"/>
      <c r="J467" s="169"/>
      <c r="K467" s="203"/>
      <c r="L467" s="521" t="str" cm="1">
        <f t="array" ref="L467">IFERROR(_xlfn.IFS($K467="1 - Start", (_xlfn.XLOOKUP("1 - End", $K467:$K1463,$J467:$J1463)) - (_xlfn.XLOOKUP("1 - Start", $K467:$K1463, $J467:$J1463)), $K467="2 - Start", (_xlfn.XLOOKUP("2 - End", $K467:$K1463, $J467:$J1463)) - (_xlfn.XLOOKUP("2 - Start", $K467:$K1463, $J467:$J1463)), $K467="3 - Start", (_xlfn.XLOOKUP("3 - End", $K467:K1463, $J467:$J1463)) - (_xlfn.XLOOKUP("3 - Start", $K467:K1463, $J467:$J1463)), $K467="4 - Start", (_xlfn.XLOOKUP("4 - End", $K467:$K1463, $J467:$J1463)) - (_xlfn.XLOOKUP("4 - Start", $K467:$K1463, $J467:J1463))), "")</f>
        <v/>
      </c>
      <c r="Q467" s="535" t="str" cm="1">
        <f t="array" ref="Q467">_xlfn.IFNA(IF($P467="N", $O467, (_xlfn.IFS(AND($P467="Y", $M467="1"), 15-$O467, AND($M467="2", $P467="Y"), 9-$O467, AND($M467="3", $P467="Y"), 11-$O467))), "")</f>
        <v/>
      </c>
      <c r="R467" s="536" t="str">
        <f>IF($K467="Session Start", SUM($L467:(INDEX($K467:$K1443, (MATCH("Session End", $K467:$K1443, 0))))), "")</f>
        <v/>
      </c>
      <c r="S467" s="411"/>
      <c r="W467" s="556" t="str">
        <f>IFERROR(INDEX('Kennel Link Mapping'!$B$1:$B$4, (MATCH('Session Log'!$V467, 'Kennel Link Mapping'!$A$1:$A$4, 0))), "")</f>
        <v/>
      </c>
    </row>
    <row r="468" spans="1:24" ht="39.75" customHeight="1" x14ac:dyDescent="0.15">
      <c r="A468" s="62"/>
      <c r="B468" s="118"/>
      <c r="C468" s="62"/>
      <c r="D468" s="165"/>
      <c r="E468" s="177"/>
      <c r="F468" s="165"/>
      <c r="G468" s="54"/>
      <c r="H468" s="54"/>
      <c r="I468" s="54"/>
      <c r="J468" s="169"/>
      <c r="K468" s="203"/>
      <c r="L468" s="521" t="str" cm="1">
        <f t="array" ref="L468">IFERROR(_xlfn.IFS($K468="1 - Start", (_xlfn.XLOOKUP("1 - End", $K468:$K1464,$J468:$J1464)) - (_xlfn.XLOOKUP("1 - Start", $K468:$K1464, $J468:$J1464)), $K468="2 - Start", (_xlfn.XLOOKUP("2 - End", $K468:$K1464, $J468:$J1464)) - (_xlfn.XLOOKUP("2 - Start", $K468:$K1464, $J468:$J1464)), $K468="3 - Start", (_xlfn.XLOOKUP("3 - End", $K468:K1464, $J468:$J1464)) - (_xlfn.XLOOKUP("3 - Start", $K468:K1464, $J468:$J1464)), $K468="4 - Start", (_xlfn.XLOOKUP("4 - End", $K468:$K1464, $J468:$J1464)) - (_xlfn.XLOOKUP("4 - Start", $K468:$K1464, $J468:J1464))), "")</f>
        <v/>
      </c>
      <c r="Q468" s="535" t="str" cm="1">
        <f t="array" ref="Q468">_xlfn.IFNA(IF($P468="N", $O468, (_xlfn.IFS(AND($P468="Y", $M468="1"), 15-$O468, AND($M468="2", $P468="Y"), 9-$O468, AND($M468="3", $P468="Y"), 11-$O468))), "")</f>
        <v/>
      </c>
      <c r="R468" s="536" t="str">
        <f>IF($K468="Session Start", SUM($L468:(INDEX($K468:$K1444, (MATCH("Session End", $K468:$K1444, 0))))), "")</f>
        <v/>
      </c>
      <c r="S468" s="411"/>
      <c r="W468" s="556" t="str">
        <f>IFERROR(INDEX('Kennel Link Mapping'!$B$1:$B$4, (MATCH('Session Log'!$V468, 'Kennel Link Mapping'!$A$1:$A$4, 0))), "")</f>
        <v/>
      </c>
    </row>
    <row r="469" spans="1:24" ht="39.75" customHeight="1" x14ac:dyDescent="0.15">
      <c r="A469" s="62"/>
      <c r="B469" s="118"/>
      <c r="C469" s="62"/>
      <c r="D469" s="165"/>
      <c r="E469" s="177"/>
      <c r="F469" s="165"/>
      <c r="G469" s="54"/>
      <c r="H469" s="54"/>
      <c r="I469" s="54"/>
      <c r="J469" s="169"/>
      <c r="K469" s="203"/>
      <c r="L469" s="521" t="str" cm="1">
        <f t="array" ref="L469">IFERROR(_xlfn.IFS($K469="1 - Start", (_xlfn.XLOOKUP("1 - End", $K469:$K1465,$J469:$J1465)) - (_xlfn.XLOOKUP("1 - Start", $K469:$K1465, $J469:$J1465)), $K469="2 - Start", (_xlfn.XLOOKUP("2 - End", $K469:$K1465, $J469:$J1465)) - (_xlfn.XLOOKUP("2 - Start", $K469:$K1465, $J469:$J1465)), $K469="3 - Start", (_xlfn.XLOOKUP("3 - End", $K469:K1465, $J469:$J1465)) - (_xlfn.XLOOKUP("3 - Start", $K469:K1465, $J469:$J1465)), $K469="4 - Start", (_xlfn.XLOOKUP("4 - End", $K469:$K1465, $J469:$J1465)) - (_xlfn.XLOOKUP("4 - Start", $K469:$K1465, $J469:J1465))), "")</f>
        <v/>
      </c>
      <c r="Q469" s="535" t="str" cm="1">
        <f t="array" ref="Q469">_xlfn.IFNA(IF($P469="N", $O469, (_xlfn.IFS(AND($P469="Y", $M469="1"), 15-$O469, AND($M469="2", $P469="Y"), 9-$O469, AND($M469="3", $P469="Y"), 11-$O469))), "")</f>
        <v/>
      </c>
      <c r="R469" s="536" t="str">
        <f>IF($K469="Session Start", SUM($L469:(INDEX($K469:$K1445, (MATCH("Session End", $K469:$K1445, 0))))), "")</f>
        <v/>
      </c>
      <c r="S469" s="411"/>
      <c r="W469" s="556" t="str">
        <f>IFERROR(INDEX('Kennel Link Mapping'!$B$1:$B$4, (MATCH('Session Log'!$V469, 'Kennel Link Mapping'!$A$1:$A$4, 0))), "")</f>
        <v/>
      </c>
    </row>
    <row r="470" spans="1:24" ht="39.75" customHeight="1" x14ac:dyDescent="0.15">
      <c r="A470" s="62"/>
      <c r="B470" s="118"/>
      <c r="C470" s="62"/>
      <c r="D470" s="165"/>
      <c r="E470" s="177"/>
      <c r="F470" s="165"/>
      <c r="G470" s="54"/>
      <c r="H470" s="54"/>
      <c r="I470" s="54"/>
      <c r="J470" s="206"/>
      <c r="K470" s="203"/>
      <c r="L470" s="521" t="str" cm="1">
        <f t="array" ref="L470">IFERROR(_xlfn.IFS($K470="1 - Start", (_xlfn.XLOOKUP("1 - End", $K470:$K1466,$J470:$J1466)) - (_xlfn.XLOOKUP("1 - Start", $K470:$K1466, $J470:$J1466)), $K470="2 - Start", (_xlfn.XLOOKUP("2 - End", $K470:$K1466, $J470:$J1466)) - (_xlfn.XLOOKUP("2 - Start", $K470:$K1466, $J470:$J1466)), $K470="3 - Start", (_xlfn.XLOOKUP("3 - End", $K470:K1466, $J470:$J1466)) - (_xlfn.XLOOKUP("3 - Start", $K470:K1466, $J470:$J1466)), $K470="4 - Start", (_xlfn.XLOOKUP("4 - End", $K470:$K1466, $J470:$J1466)) - (_xlfn.XLOOKUP("4 - Start", $K470:$K1466, $J470:J1466))), "")</f>
        <v/>
      </c>
      <c r="Q470" s="535" t="str" cm="1">
        <f t="array" ref="Q470">_xlfn.IFNA(IF($P470="N", $O470, (_xlfn.IFS(AND($P470="Y", $M470="1"), 15-$O470, AND($M470="2", $P470="Y"), 9-$O470, AND($M470="3", $P470="Y"), 11-$O470))), "")</f>
        <v/>
      </c>
      <c r="R470" s="536" t="str">
        <f>IF($K470="Session Start", SUM($L470:(INDEX($K470:$K1446, (MATCH("Session End", $K470:$K1446, 0))))), "")</f>
        <v/>
      </c>
      <c r="S470" s="411"/>
      <c r="W470" s="556" t="str">
        <f>IFERROR(INDEX('Kennel Link Mapping'!$B$1:$B$4, (MATCH('Session Log'!$V470, 'Kennel Link Mapping'!$A$1:$A$4, 0))), "")</f>
        <v/>
      </c>
    </row>
    <row r="471" spans="1:24" ht="39.75" customHeight="1" x14ac:dyDescent="0.15">
      <c r="A471" s="62"/>
      <c r="B471" s="118"/>
      <c r="C471" s="62"/>
      <c r="D471" s="165"/>
      <c r="E471" s="177"/>
      <c r="F471" s="165"/>
      <c r="G471" s="54"/>
      <c r="H471" s="54"/>
      <c r="I471" s="54"/>
      <c r="J471" s="206"/>
      <c r="K471" s="203"/>
      <c r="L471" s="521" t="str" cm="1">
        <f t="array" ref="L471">IFERROR(_xlfn.IFS($K471="1 - Start", (_xlfn.XLOOKUP("1 - End", $K471:$K1467,$J471:$J1467)) - (_xlfn.XLOOKUP("1 - Start", $K471:$K1467, $J471:$J1467)), $K471="2 - Start", (_xlfn.XLOOKUP("2 - End", $K471:$K1467, $J471:$J1467)) - (_xlfn.XLOOKUP("2 - Start", $K471:$K1467, $J471:$J1467)), $K471="3 - Start", (_xlfn.XLOOKUP("3 - End", $K471:K1467, $J471:$J1467)) - (_xlfn.XLOOKUP("3 - Start", $K471:K1467, $J471:$J1467)), $K471="4 - Start", (_xlfn.XLOOKUP("4 - End", $K471:$K1467, $J471:$J1467)) - (_xlfn.XLOOKUP("4 - Start", $K471:$K1467, $J471:J1467))), "")</f>
        <v/>
      </c>
      <c r="Q471" s="535" t="str" cm="1">
        <f t="array" ref="Q471">_xlfn.IFNA(IF($P471="N", $O471, (_xlfn.IFS(AND($P471="Y", $M471="1"), 15-$O471, AND($M471="2", $P471="Y"), 9-$O471, AND($M471="3", $P471="Y"), 11-$O471))), "")</f>
        <v/>
      </c>
      <c r="R471" s="536" t="str">
        <f>IF($K471="Session Start", SUM($L471:(INDEX($K471:$K1447, (MATCH("Session End", $K471:$K1447, 0))))), "")</f>
        <v/>
      </c>
      <c r="S471" s="411"/>
      <c r="W471" s="556" t="str">
        <f>IFERROR(INDEX('Kennel Link Mapping'!$B$1:$B$4, (MATCH('Session Log'!$V471, 'Kennel Link Mapping'!$A$1:$A$4, 0))), "")</f>
        <v/>
      </c>
    </row>
    <row r="472" spans="1:24" ht="39.75" customHeight="1" x14ac:dyDescent="0.15">
      <c r="A472" s="62"/>
      <c r="B472" s="118"/>
      <c r="C472" s="62"/>
      <c r="D472" s="165"/>
      <c r="E472" s="177"/>
      <c r="F472" s="165"/>
      <c r="G472" s="54"/>
      <c r="H472" s="54"/>
      <c r="I472" s="54"/>
      <c r="J472" s="169"/>
      <c r="K472" s="203"/>
      <c r="L472" s="521" t="str" cm="1">
        <f t="array" ref="L472">IFERROR(_xlfn.IFS($K472="1 - Start", (_xlfn.XLOOKUP("1 - End", $K472:$K1468,$J472:$J1468)) - (_xlfn.XLOOKUP("1 - Start", $K472:$K1468, $J472:$J1468)), $K472="2 - Start", (_xlfn.XLOOKUP("2 - End", $K472:$K1468, $J472:$J1468)) - (_xlfn.XLOOKUP("2 - Start", $K472:$K1468, $J472:$J1468)), $K472="3 - Start", (_xlfn.XLOOKUP("3 - End", $K472:K1468, $J472:$J1468)) - (_xlfn.XLOOKUP("3 - Start", $K472:K1468, $J472:$J1468)), $K472="4 - Start", (_xlfn.XLOOKUP("4 - End", $K472:$K1468, $J472:$J1468)) - (_xlfn.XLOOKUP("4 - Start", $K472:$K1468, $J472:J1468))), "")</f>
        <v/>
      </c>
      <c r="Q472" s="535" t="str" cm="1">
        <f t="array" ref="Q472">_xlfn.IFNA(IF($P472="N", $O472, (_xlfn.IFS(AND($P472="Y", $M472="1"), 15-$O472, AND($M472="2", $P472="Y"), 9-$O472, AND($M472="3", $P472="Y"), 11-$O472))), "")</f>
        <v/>
      </c>
      <c r="R472" s="536" t="str">
        <f>IF($K472="Session Start", SUM($L472:(INDEX($K472:$K1448, (MATCH("Session End", $K472:$K1448, 0))))), "")</f>
        <v/>
      </c>
      <c r="S472" s="411"/>
      <c r="W472" s="556" t="str">
        <f>IFERROR(INDEX('Kennel Link Mapping'!$B$1:$B$4, (MATCH('Session Log'!$V472, 'Kennel Link Mapping'!$A$1:$A$4, 0))), "")</f>
        <v/>
      </c>
    </row>
    <row r="473" spans="1:24" ht="39.75" customHeight="1" x14ac:dyDescent="0.15">
      <c r="A473" s="62"/>
      <c r="B473" s="118"/>
      <c r="C473" s="62"/>
      <c r="D473" s="165"/>
      <c r="E473" s="177"/>
      <c r="F473" s="165"/>
      <c r="G473" s="54"/>
      <c r="H473" s="54"/>
      <c r="I473" s="54"/>
      <c r="J473" s="169"/>
      <c r="K473" s="203"/>
      <c r="L473" s="521" t="str" cm="1">
        <f t="array" ref="L473">IFERROR(_xlfn.IFS($K473="1 - Start", (_xlfn.XLOOKUP("1 - End", $K473:$K1469,$J473:$J1469)) - (_xlfn.XLOOKUP("1 - Start", $K473:$K1469, $J473:$J1469)), $K473="2 - Start", (_xlfn.XLOOKUP("2 - End", $K473:$K1469, $J473:$J1469)) - (_xlfn.XLOOKUP("2 - Start", $K473:$K1469, $J473:$J1469)), $K473="3 - Start", (_xlfn.XLOOKUP("3 - End", $K473:K1469, $J473:$J1469)) - (_xlfn.XLOOKUP("3 - Start", $K473:K1469, $J473:$J1469)), $K473="4 - Start", (_xlfn.XLOOKUP("4 - End", $K473:$K1469, $J473:$J1469)) - (_xlfn.XLOOKUP("4 - Start", $K473:$K1469, $J473:J1469))), "")</f>
        <v/>
      </c>
      <c r="Q473" s="535" t="str" cm="1">
        <f t="array" ref="Q473">_xlfn.IFNA(IF($P473="N", $O473, (_xlfn.IFS(AND($P473="Y", $M473="1"), 15-$O473, AND($M473="2", $P473="Y"), 9-$O473, AND($M473="3", $P473="Y"), 11-$O473))), "")</f>
        <v/>
      </c>
      <c r="R473" s="536" t="str">
        <f>IF($K473="Session Start", SUM($L473:(INDEX($K473:$K1449, (MATCH("Session End", $K473:$K1449, 0))))), "")</f>
        <v/>
      </c>
      <c r="S473" s="411"/>
      <c r="W473" s="556" t="str">
        <f>IFERROR(INDEX('Kennel Link Mapping'!$B$1:$B$4, (MATCH('Session Log'!$V473, 'Kennel Link Mapping'!$A$1:$A$4, 0))), "")</f>
        <v/>
      </c>
    </row>
    <row r="474" spans="1:24" ht="39.75" customHeight="1" x14ac:dyDescent="0.15">
      <c r="A474" s="62"/>
      <c r="B474" s="118"/>
      <c r="C474" s="62"/>
      <c r="D474" s="165"/>
      <c r="E474" s="177"/>
      <c r="F474" s="165"/>
      <c r="G474" s="54"/>
      <c r="H474" s="54"/>
      <c r="I474" s="54"/>
      <c r="J474" s="169"/>
      <c r="K474" s="203"/>
      <c r="L474" s="521" t="str" cm="1">
        <f t="array" ref="L474">IFERROR(_xlfn.IFS($K474="1 - Start", (_xlfn.XLOOKUP("1 - End", $K474:$K1470,$J474:$J1470)) - (_xlfn.XLOOKUP("1 - Start", $K474:$K1470, $J474:$J1470)), $K474="2 - Start", (_xlfn.XLOOKUP("2 - End", $K474:$K1470, $J474:$J1470)) - (_xlfn.XLOOKUP("2 - Start", $K474:$K1470, $J474:$J1470)), $K474="3 - Start", (_xlfn.XLOOKUP("3 - End", $K474:K1470, $J474:$J1470)) - (_xlfn.XLOOKUP("3 - Start", $K474:K1470, $J474:$J1470)), $K474="4 - Start", (_xlfn.XLOOKUP("4 - End", $K474:$K1470, $J474:$J1470)) - (_xlfn.XLOOKUP("4 - Start", $K474:$K1470, $J474:J1470))), "")</f>
        <v/>
      </c>
      <c r="Q474" s="535" t="str" cm="1">
        <f t="array" ref="Q474">_xlfn.IFNA(IF($P474="N", $O474, (_xlfn.IFS(AND($P474="Y", $M474="1"), 15-$O474, AND($M474="2", $P474="Y"), 9-$O474, AND($M474="3", $P474="Y"), 11-$O474))), "")</f>
        <v/>
      </c>
      <c r="R474" s="536" t="str">
        <f>IF($K474="Session Start", SUM($L474:(INDEX($K474:$K1450, (MATCH("Session End", $K474:$K1450, 0))))), "")</f>
        <v/>
      </c>
      <c r="S474" s="411"/>
      <c r="W474" s="556" t="str">
        <f>IFERROR(INDEX('Kennel Link Mapping'!$B$1:$B$4, (MATCH('Session Log'!$V474, 'Kennel Link Mapping'!$A$1:$A$4, 0))), "")</f>
        <v/>
      </c>
    </row>
    <row r="475" spans="1:24" ht="39.75" customHeight="1" x14ac:dyDescent="0.15">
      <c r="A475" s="62"/>
      <c r="B475" s="118"/>
      <c r="C475" s="62"/>
      <c r="D475" s="165"/>
      <c r="E475" s="177"/>
      <c r="F475" s="165"/>
      <c r="G475" s="54"/>
      <c r="H475" s="54"/>
      <c r="I475" s="54"/>
      <c r="J475" s="169"/>
      <c r="K475" s="203"/>
      <c r="L475" s="521" t="str" cm="1">
        <f t="array" ref="L475">IFERROR(_xlfn.IFS($K475="1 - Start", (_xlfn.XLOOKUP("1 - End", $K475:$K1471,$J475:$J1471)) - (_xlfn.XLOOKUP("1 - Start", $K475:$K1471, $J475:$J1471)), $K475="2 - Start", (_xlfn.XLOOKUP("2 - End", $K475:$K1471, $J475:$J1471)) - (_xlfn.XLOOKUP("2 - Start", $K475:$K1471, $J475:$J1471)), $K475="3 - Start", (_xlfn.XLOOKUP("3 - End", $K475:K1471, $J475:$J1471)) - (_xlfn.XLOOKUP("3 - Start", $K475:K1471, $J475:$J1471)), $K475="4 - Start", (_xlfn.XLOOKUP("4 - End", $K475:$K1471, $J475:$J1471)) - (_xlfn.XLOOKUP("4 - Start", $K475:$K1471, $J475:J1471))), "")</f>
        <v/>
      </c>
      <c r="Q475" s="535" t="str" cm="1">
        <f t="array" ref="Q475">_xlfn.IFNA(IF($P475="N", $O475, (_xlfn.IFS(AND($P475="Y", $M475="1"), 15-$O475, AND($M475="2", $P475="Y"), 9-$O475, AND($M475="3", $P475="Y"), 11-$O475))), "")</f>
        <v/>
      </c>
      <c r="R475" s="536" t="str">
        <f>IF($K475="Session Start", SUM($L475:(INDEX($K475:$K1451, (MATCH("Session End", $K475:$K1451, 0))))), "")</f>
        <v/>
      </c>
      <c r="S475" s="411"/>
      <c r="W475" s="556" t="str">
        <f>IFERROR(INDEX('Kennel Link Mapping'!$B$1:$B$4, (MATCH('Session Log'!$V475, 'Kennel Link Mapping'!$A$1:$A$4, 0))), "")</f>
        <v/>
      </c>
    </row>
    <row r="476" spans="1:24" ht="39.75" customHeight="1" x14ac:dyDescent="0.15">
      <c r="A476" s="62"/>
      <c r="B476" s="118"/>
      <c r="C476" s="62"/>
      <c r="D476" s="165"/>
      <c r="E476" s="177"/>
      <c r="F476" s="165"/>
      <c r="G476" s="54"/>
      <c r="H476" s="54"/>
      <c r="I476" s="54"/>
      <c r="J476" s="169"/>
      <c r="K476" s="203"/>
      <c r="L476" s="521" t="str" cm="1">
        <f t="array" ref="L476">IFERROR(_xlfn.IFS($K476="1 - Start", (_xlfn.XLOOKUP("1 - End", $K476:$K1472,$J476:$J1472)) - (_xlfn.XLOOKUP("1 - Start", $K476:$K1472, $J476:$J1472)), $K476="2 - Start", (_xlfn.XLOOKUP("2 - End", $K476:$K1472, $J476:$J1472)) - (_xlfn.XLOOKUP("2 - Start", $K476:$K1472, $J476:$J1472)), $K476="3 - Start", (_xlfn.XLOOKUP("3 - End", $K476:K1472, $J476:$J1472)) - (_xlfn.XLOOKUP("3 - Start", $K476:K1472, $J476:$J1472)), $K476="4 - Start", (_xlfn.XLOOKUP("4 - End", $K476:$K1472, $J476:$J1472)) - (_xlfn.XLOOKUP("4 - Start", $K476:$K1472, $J476:J1472))), "")</f>
        <v/>
      </c>
      <c r="Q476" s="535" t="str" cm="1">
        <f t="array" ref="Q476">_xlfn.IFNA(IF($P476="N", $O476, (_xlfn.IFS(AND($P476="Y", $M476="1"), 15-$O476, AND($M476="2", $P476="Y"), 9-$O476, AND($M476="3", $P476="Y"), 11-$O476))), "")</f>
        <v/>
      </c>
      <c r="R476" s="536" t="str">
        <f>IF($K476="Session Start", SUM($L476:(INDEX($K476:$K1452, (MATCH("Session End", $K476:$K1452, 0))))), "")</f>
        <v/>
      </c>
      <c r="S476" s="411"/>
      <c r="W476" s="556" t="str">
        <f>IFERROR(INDEX('Kennel Link Mapping'!$B$1:$B$4, (MATCH('Session Log'!$V476, 'Kennel Link Mapping'!$A$1:$A$4, 0))), "")</f>
        <v/>
      </c>
    </row>
    <row r="477" spans="1:24" ht="39.75" customHeight="1" x14ac:dyDescent="0.15">
      <c r="A477" s="62"/>
      <c r="B477" s="118"/>
      <c r="C477" s="62"/>
      <c r="D477" s="165"/>
      <c r="E477" s="177"/>
      <c r="F477" s="165"/>
      <c r="G477" s="54"/>
      <c r="H477" s="54"/>
      <c r="I477" s="54"/>
      <c r="J477" s="206"/>
      <c r="K477" s="203"/>
      <c r="L477" s="521" t="str" cm="1">
        <f t="array" ref="L477">IFERROR(_xlfn.IFS($K477="1 - Start", (_xlfn.XLOOKUP("1 - End", $K477:$K1473,$J477:$J1473)) - (_xlfn.XLOOKUP("1 - Start", $K477:$K1473, $J477:$J1473)), $K477="2 - Start", (_xlfn.XLOOKUP("2 - End", $K477:$K1473, $J477:$J1473)) - (_xlfn.XLOOKUP("2 - Start", $K477:$K1473, $J477:$J1473)), $K477="3 - Start", (_xlfn.XLOOKUP("3 - End", $K477:K1473, $J477:$J1473)) - (_xlfn.XLOOKUP("3 - Start", $K477:K1473, $J477:$J1473)), $K477="4 - Start", (_xlfn.XLOOKUP("4 - End", $K477:$K1473, $J477:$J1473)) - (_xlfn.XLOOKUP("4 - Start", $K477:$K1473, $J477:J1473))), "")</f>
        <v/>
      </c>
      <c r="Q477" s="535" t="str" cm="1">
        <f t="array" ref="Q477">_xlfn.IFNA(IF($P477="N", $O477, (_xlfn.IFS(AND($P477="Y", $M477="1"), 15-$O477, AND($M477="2", $P477="Y"), 9-$O477, AND($M477="3", $P477="Y"), 11-$O477))), "")</f>
        <v/>
      </c>
      <c r="R477" s="536" t="str">
        <f>IF($K477="Session Start", SUM($L477:(INDEX($K477:$K1453, (MATCH("Session End", $K477:$K1453, 0))))), "")</f>
        <v/>
      </c>
      <c r="S477" s="411"/>
      <c r="W477" s="556" t="str">
        <f>IFERROR(INDEX('Kennel Link Mapping'!$B$1:$B$4, (MATCH('Session Log'!$V477, 'Kennel Link Mapping'!$A$1:$A$4, 0))), "")</f>
        <v/>
      </c>
    </row>
    <row r="478" spans="1:24" ht="39.75" customHeight="1" x14ac:dyDescent="0.15">
      <c r="A478" s="62"/>
      <c r="B478" s="118"/>
      <c r="C478" s="62"/>
      <c r="D478" s="165"/>
      <c r="E478" s="177"/>
      <c r="F478" s="165"/>
      <c r="G478" s="54"/>
      <c r="H478" s="54"/>
      <c r="I478" s="54"/>
      <c r="J478" s="206"/>
      <c r="K478" s="203"/>
      <c r="L478" s="521" t="str" cm="1">
        <f t="array" ref="L478">IFERROR(_xlfn.IFS($K478="1 - Start", (_xlfn.XLOOKUP("1 - End", $K478:$K1474,$J478:$J1474)) - (_xlfn.XLOOKUP("1 - Start", $K478:$K1474, $J478:$J1474)), $K478="2 - Start", (_xlfn.XLOOKUP("2 - End", $K478:$K1474, $J478:$J1474)) - (_xlfn.XLOOKUP("2 - Start", $K478:$K1474, $J478:$J1474)), $K478="3 - Start", (_xlfn.XLOOKUP("3 - End", $K478:K1474, $J478:$J1474)) - (_xlfn.XLOOKUP("3 - Start", $K478:K1474, $J478:$J1474)), $K478="4 - Start", (_xlfn.XLOOKUP("4 - End", $K478:$K1474, $J478:$J1474)) - (_xlfn.XLOOKUP("4 - Start", $K478:$K1474, $J478:J1474))), "")</f>
        <v/>
      </c>
      <c r="Q478" s="535" t="str" cm="1">
        <f t="array" ref="Q478">_xlfn.IFNA(IF($P478="N", $O478, (_xlfn.IFS(AND($P478="Y", $M478="1"), 15-$O478, AND($M478="2", $P478="Y"), 9-$O478, AND($M478="3", $P478="Y"), 11-$O478))), "")</f>
        <v/>
      </c>
      <c r="R478" s="536" t="str">
        <f>IF($K478="Session Start", SUM($L478:(INDEX($K478:$K1454, (MATCH("Session End", $K478:$K1454, 0))))), "")</f>
        <v/>
      </c>
      <c r="S478" s="411"/>
      <c r="W478" s="556" t="str">
        <f>IFERROR(INDEX('Kennel Link Mapping'!$B$1:$B$4, (MATCH('Session Log'!$V478, 'Kennel Link Mapping'!$A$1:$A$4, 0))), "")</f>
        <v/>
      </c>
    </row>
    <row r="479" spans="1:24" s="187" customFormat="1" ht="39.75" customHeight="1" x14ac:dyDescent="0.15">
      <c r="A479" s="334"/>
      <c r="B479" s="100"/>
      <c r="C479" s="334"/>
      <c r="D479" s="346"/>
      <c r="E479" s="347"/>
      <c r="F479" s="346"/>
      <c r="G479" s="181"/>
      <c r="H479" s="181"/>
      <c r="I479" s="181"/>
      <c r="J479" s="179"/>
      <c r="K479" s="299"/>
      <c r="L479" s="526" t="str" cm="1">
        <f t="array" ref="L479">IFERROR(_xlfn.IFS($K479="1 - Start", (_xlfn.XLOOKUP("1 - End", $K479:$K1475,$J479:$J1475)) - (_xlfn.XLOOKUP("1 - Start", $K479:$K1475, $J479:$J1475)), $K479="2 - Start", (_xlfn.XLOOKUP("2 - End", $K479:$K1475, $J479:$J1475)) - (_xlfn.XLOOKUP("2 - Start", $K479:$K1475, $J479:$J1475)), $K479="3 - Start", (_xlfn.XLOOKUP("3 - End", $K479:K1475, $J479:$J1475)) - (_xlfn.XLOOKUP("3 - Start", $K479:K1475, $J479:$J1475)), $K479="4 - Start", (_xlfn.XLOOKUP("4 - End", $K479:$K1475, $J479:$J1475)) - (_xlfn.XLOOKUP("4 - Start", $K479:$K1475, $J479:J1475))), "")</f>
        <v/>
      </c>
      <c r="M479" s="350"/>
      <c r="N479" s="371"/>
      <c r="O479" s="399"/>
      <c r="P479" s="371"/>
      <c r="Q479" s="545" t="str" cm="1">
        <f t="array" ref="Q479">_xlfn.IFNA(IF($P479="N", $O479, (_xlfn.IFS(AND($P479="Y", $M479="1"), 15-$O479, AND($M479="2", $P479="Y"), 9-$O479, AND($M479="3", $P479="Y"), 11-$O479))), "")</f>
        <v/>
      </c>
      <c r="R479" s="546" t="str">
        <f>IF($K479="Session Start", SUM($L479:(INDEX($K479:$K1468, (MATCH("Session End", $K479:$K1468, 0))))), "")</f>
        <v/>
      </c>
      <c r="S479" s="413"/>
      <c r="T479" s="183"/>
      <c r="U479" s="184"/>
      <c r="V479" s="185"/>
      <c r="W479" s="556" t="str">
        <f>IFERROR(INDEX('Kennel Link Mapping'!$B$1:$B$4, (MATCH('Session Log'!$V479, 'Kennel Link Mapping'!$A$1:$A$4, 0))), "")</f>
        <v/>
      </c>
      <c r="X479" s="351"/>
    </row>
    <row r="480" spans="1:24" s="46" customFormat="1" ht="39.75" customHeight="1" x14ac:dyDescent="0.15">
      <c r="A480" s="192"/>
      <c r="B480" s="118"/>
      <c r="C480" s="370"/>
      <c r="D480" s="361"/>
      <c r="E480" s="362"/>
      <c r="F480" s="361"/>
      <c r="G480" s="74"/>
      <c r="H480" s="74"/>
      <c r="I480" s="74"/>
      <c r="J480" s="265"/>
      <c r="K480" s="300"/>
      <c r="L480" s="523" t="str" cm="1">
        <f t="array" ref="L480">IFERROR(_xlfn.IFS($K480="1 - Start", (_xlfn.XLOOKUP("1 - End", $K480:$K1476,$J480:$J1476)) - (_xlfn.XLOOKUP("1 - Start", $K480:$K1476, $J480:$J1476)), $K480="2 - Start", (_xlfn.XLOOKUP("2 - End", $K480:$K1476, $J480:$J1476)) - (_xlfn.XLOOKUP("2 - Start", $K480:$K1476, $J480:$J1476)), $K480="3 - Start", (_xlfn.XLOOKUP("3 - End", $K480:K1476, $J480:$J1476)) - (_xlfn.XLOOKUP("3 - Start", $K480:K1476, $J480:$J1476)), $K480="4 - Start", (_xlfn.XLOOKUP("4 - End", $K480:$K1476, $J480:$J1476)) - (_xlfn.XLOOKUP("4 - Start", $K480:$K1476, $J480:J1476))), "")</f>
        <v/>
      </c>
      <c r="M480" s="352"/>
      <c r="N480" s="373"/>
      <c r="O480" s="395"/>
      <c r="P480" s="373"/>
      <c r="Q480" s="539" t="str" cm="1">
        <f t="array" ref="Q480">_xlfn.IFNA(IF($P480="N", $O480, (_xlfn.IFS(AND($P480="Y", $M480="1"), 15-$O480, AND($M480="2", $P480="Y"), 9-$O480, AND($M480="3", $P480="Y"), 11-$O480))), "")</f>
        <v/>
      </c>
      <c r="R480" s="540" t="str">
        <f>IF($K480="Session Start", SUM($L480:(INDEX($K480:$K1469, (MATCH("Session End", $K480:$K1469, 0))))), "")</f>
        <v/>
      </c>
      <c r="S480" s="332"/>
      <c r="T480" s="333"/>
      <c r="U480" s="171"/>
      <c r="V480" s="76"/>
      <c r="W480" s="556" t="str">
        <f>IFERROR(INDEX('Kennel Link Mapping'!$B$1:$B$4, (MATCH('Session Log'!$V480, 'Kennel Link Mapping'!$A$1:$A$4, 0))), "")</f>
        <v/>
      </c>
      <c r="X480" s="353"/>
    </row>
    <row r="481" spans="1:24" ht="39.75" customHeight="1" x14ac:dyDescent="0.15">
      <c r="A481" s="62"/>
      <c r="B481" s="118"/>
      <c r="C481" s="62"/>
      <c r="D481" s="165"/>
      <c r="E481" s="177"/>
      <c r="F481" s="165"/>
      <c r="G481" s="54"/>
      <c r="H481" s="54"/>
      <c r="I481" s="54"/>
      <c r="J481" s="206"/>
      <c r="K481" s="203"/>
      <c r="L481" s="521" t="str" cm="1">
        <f t="array" ref="L481">IFERROR(_xlfn.IFS($K481="1 - Start", (_xlfn.XLOOKUP("1 - End", $K481:$K1477,$J481:$J1477)) - (_xlfn.XLOOKUP("1 - Start", $K481:$K1477, $J481:$J1477)), $K481="2 - Start", (_xlfn.XLOOKUP("2 - End", $K481:$K1477, $J481:$J1477)) - (_xlfn.XLOOKUP("2 - Start", $K481:$K1477, $J481:$J1477)), $K481="3 - Start", (_xlfn.XLOOKUP("3 - End", $K481:K1477, $J481:$J1477)) - (_xlfn.XLOOKUP("3 - Start", $K481:K1477, $J481:$J1477)), $K481="4 - Start", (_xlfn.XLOOKUP("4 - End", $K481:$K1477, $J481:$J1477)) - (_xlfn.XLOOKUP("4 - Start", $K481:$K1477, $J481:J1477))), "")</f>
        <v/>
      </c>
      <c r="Q481" s="535" t="str" cm="1">
        <f t="array" ref="Q481">_xlfn.IFNA(IF($P481="N", $O481, (_xlfn.IFS(AND($P481="Y", $M481="1"), 15-$O481, AND($M481="2", $P481="Y"), 9-$O481, AND($M481="3", $P481="Y"), 11-$O481))), "")</f>
        <v/>
      </c>
      <c r="R481" s="536" t="str">
        <f>IF($K481="Session Start", SUM($L481:(INDEX($K481:$K1470, (MATCH("Session End", $K481:$K1470, 0))))), "")</f>
        <v/>
      </c>
      <c r="S481" s="411"/>
      <c r="W481" s="556" t="str">
        <f>IFERROR(INDEX('Kennel Link Mapping'!$B$1:$B$4, (MATCH('Session Log'!$V481, 'Kennel Link Mapping'!$A$1:$A$4, 0))), "")</f>
        <v/>
      </c>
    </row>
    <row r="482" spans="1:24" ht="39.75" customHeight="1" x14ac:dyDescent="0.15">
      <c r="A482" s="62"/>
      <c r="B482" s="118"/>
      <c r="C482" s="62"/>
      <c r="D482" s="165"/>
      <c r="E482" s="177"/>
      <c r="F482" s="165"/>
      <c r="G482" s="54"/>
      <c r="H482" s="54"/>
      <c r="I482" s="54"/>
      <c r="J482" s="169"/>
      <c r="K482" s="203"/>
      <c r="L482" s="521" t="str" cm="1">
        <f t="array" ref="L482">IFERROR(_xlfn.IFS($K482="1 - Start", (_xlfn.XLOOKUP("1 - End", $K482:$K1478,$J482:$J1478)) - (_xlfn.XLOOKUP("1 - Start", $K482:$K1478, $J482:$J1478)), $K482="2 - Start", (_xlfn.XLOOKUP("2 - End", $K482:$K1478, $J482:$J1478)) - (_xlfn.XLOOKUP("2 - Start", $K482:$K1478, $J482:$J1478)), $K482="3 - Start", (_xlfn.XLOOKUP("3 - End", $K482:K1478, $J482:$J1478)) - (_xlfn.XLOOKUP("3 - Start", $K482:K1478, $J482:$J1478)), $K482="4 - Start", (_xlfn.XLOOKUP("4 - End", $K482:$K1478, $J482:$J1478)) - (_xlfn.XLOOKUP("4 - Start", $K482:$K1478, $J482:J1478))), "")</f>
        <v/>
      </c>
      <c r="Q482" s="535" t="str" cm="1">
        <f t="array" ref="Q482">_xlfn.IFNA(IF($P482="N", $O482, (_xlfn.IFS(AND($P482="Y", $M482="1"), 15-$O482, AND($M482="2", $P482="Y"), 9-$O482, AND($M482="3", $P482="Y"), 11-$O482))), "")</f>
        <v/>
      </c>
      <c r="R482" s="536" t="str">
        <f>IF($K482="Session Start", SUM($L482:(INDEX($K482:$K1471, (MATCH("Session End", $K482:$K1471, 0))))), "")</f>
        <v/>
      </c>
      <c r="S482" s="411"/>
      <c r="W482" s="556" t="str">
        <f>IFERROR(INDEX('Kennel Link Mapping'!$B$1:$B$4, (MATCH('Session Log'!$V482, 'Kennel Link Mapping'!$A$1:$A$4, 0))), "")</f>
        <v/>
      </c>
    </row>
    <row r="483" spans="1:24" ht="39.75" customHeight="1" x14ac:dyDescent="0.15">
      <c r="A483" s="62"/>
      <c r="B483" s="118"/>
      <c r="C483" s="62"/>
      <c r="D483" s="165"/>
      <c r="E483" s="177"/>
      <c r="F483" s="165"/>
      <c r="G483" s="54"/>
      <c r="H483" s="54"/>
      <c r="I483" s="54"/>
      <c r="J483" s="169"/>
      <c r="K483" s="203"/>
      <c r="L483" s="521" t="str" cm="1">
        <f t="array" ref="L483">IFERROR(_xlfn.IFS($K483="1 - Start", (_xlfn.XLOOKUP("1 - End", $K483:$K1479,$J483:$J1479)) - (_xlfn.XLOOKUP("1 - Start", $K483:$K1479, $J483:$J1479)), $K483="2 - Start", (_xlfn.XLOOKUP("2 - End", $K483:$K1479, $J483:$J1479)) - (_xlfn.XLOOKUP("2 - Start", $K483:$K1479, $J483:$J1479)), $K483="3 - Start", (_xlfn.XLOOKUP("3 - End", $K483:K1479, $J483:$J1479)) - (_xlfn.XLOOKUP("3 - Start", $K483:K1479, $J483:$J1479)), $K483="4 - Start", (_xlfn.XLOOKUP("4 - End", $K483:$K1479, $J483:$J1479)) - (_xlfn.XLOOKUP("4 - Start", $K483:$K1479, $J483:J1479))), "")</f>
        <v/>
      </c>
      <c r="Q483" s="535" t="str" cm="1">
        <f t="array" ref="Q483">_xlfn.IFNA(IF($P483="N", $O483, (_xlfn.IFS(AND($P483="Y", $M483="1"), 15-$O483, AND($M483="2", $P483="Y"), 9-$O483, AND($M483="3", $P483="Y"), 11-$O483))), "")</f>
        <v/>
      </c>
      <c r="R483" s="536" t="str">
        <f>IF($K483="Session Start", SUM($L483:(INDEX($K483:$K1472, (MATCH("Session End", $K483:$K1472, 0))))), "")</f>
        <v/>
      </c>
      <c r="S483" s="411"/>
      <c r="W483" s="556" t="str">
        <f>IFERROR(INDEX('Kennel Link Mapping'!$B$1:$B$4, (MATCH('Session Log'!$V483, 'Kennel Link Mapping'!$A$1:$A$4, 0))), "")</f>
        <v/>
      </c>
    </row>
    <row r="484" spans="1:24" ht="39.75" customHeight="1" x14ac:dyDescent="0.15">
      <c r="A484" s="62"/>
      <c r="B484" s="118"/>
      <c r="C484" s="62"/>
      <c r="D484" s="165"/>
      <c r="E484" s="177"/>
      <c r="F484" s="165"/>
      <c r="G484" s="54"/>
      <c r="H484" s="54"/>
      <c r="I484" s="54"/>
      <c r="J484" s="169"/>
      <c r="K484" s="203"/>
      <c r="L484" s="521" t="str" cm="1">
        <f t="array" ref="L484">IFERROR(_xlfn.IFS($K484="1 - Start", (_xlfn.XLOOKUP("1 - End", $K484:$K1480,$J484:$J1480)) - (_xlfn.XLOOKUP("1 - Start", $K484:$K1480, $J484:$J1480)), $K484="2 - Start", (_xlfn.XLOOKUP("2 - End", $K484:$K1480, $J484:$J1480)) - (_xlfn.XLOOKUP("2 - Start", $K484:$K1480, $J484:$J1480)), $K484="3 - Start", (_xlfn.XLOOKUP("3 - End", $K484:K1480, $J484:$J1480)) - (_xlfn.XLOOKUP("3 - Start", $K484:K1480, $J484:$J1480)), $K484="4 - Start", (_xlfn.XLOOKUP("4 - End", $K484:$K1480, $J484:$J1480)) - (_xlfn.XLOOKUP("4 - Start", $K484:$K1480, $J484:J1480))), "")</f>
        <v/>
      </c>
      <c r="Q484" s="535" t="str" cm="1">
        <f t="array" ref="Q484">_xlfn.IFNA(IF($P484="N", $O484, (_xlfn.IFS(AND($P484="Y", $M484="1"), 15-$O484, AND($M484="2", $P484="Y"), 9-$O484, AND($M484="3", $P484="Y"), 11-$O484))), "")</f>
        <v/>
      </c>
      <c r="R484" s="536" t="str">
        <f>IF($K484="Session Start", SUM($L484:(INDEX($K484:$K1473, (MATCH("Session End", $K484:$K1473, 0))))), "")</f>
        <v/>
      </c>
      <c r="S484" s="411"/>
      <c r="W484" s="556" t="str">
        <f>IFERROR(INDEX('Kennel Link Mapping'!$B$1:$B$4, (MATCH('Session Log'!$V484, 'Kennel Link Mapping'!$A$1:$A$4, 0))), "")</f>
        <v/>
      </c>
    </row>
    <row r="485" spans="1:24" ht="39.75" customHeight="1" x14ac:dyDescent="0.15">
      <c r="A485" s="62"/>
      <c r="B485" s="118"/>
      <c r="C485" s="62"/>
      <c r="D485" s="165"/>
      <c r="E485" s="177"/>
      <c r="F485" s="165"/>
      <c r="G485" s="54"/>
      <c r="H485" s="54"/>
      <c r="I485" s="54"/>
      <c r="J485" s="169"/>
      <c r="K485" s="203"/>
      <c r="L485" s="521" t="str" cm="1">
        <f t="array" ref="L485">IFERROR(_xlfn.IFS($K485="1 - Start", (_xlfn.XLOOKUP("1 - End", $K485:$K1481,$J485:$J1481)) - (_xlfn.XLOOKUP("1 - Start", $K485:$K1481, $J485:$J1481)), $K485="2 - Start", (_xlfn.XLOOKUP("2 - End", $K485:$K1481, $J485:$J1481)) - (_xlfn.XLOOKUP("2 - Start", $K485:$K1481, $J485:$J1481)), $K485="3 - Start", (_xlfn.XLOOKUP("3 - End", $K485:K1481, $J485:$J1481)) - (_xlfn.XLOOKUP("3 - Start", $K485:K1481, $J485:$J1481)), $K485="4 - Start", (_xlfn.XLOOKUP("4 - End", $K485:$K1481, $J485:$J1481)) - (_xlfn.XLOOKUP("4 - Start", $K485:$K1481, $J485:J1481))), "")</f>
        <v/>
      </c>
      <c r="Q485" s="535" t="str" cm="1">
        <f t="array" ref="Q485">_xlfn.IFNA(IF($P485="N", $O485, (_xlfn.IFS(AND($P485="Y", $M485="1"), 15-$O485, AND($M485="2", $P485="Y"), 9-$O485, AND($M485="3", $P485="Y"), 11-$O485))), "")</f>
        <v/>
      </c>
      <c r="R485" s="536" t="str">
        <f>IF($K485="Session Start", SUM($L485:(INDEX($K485:$K1474, (MATCH("Session End", $K485:$K1474, 0))))), "")</f>
        <v/>
      </c>
      <c r="S485" s="411"/>
      <c r="W485" s="556" t="str">
        <f>IFERROR(INDEX('Kennel Link Mapping'!$B$1:$B$4, (MATCH('Session Log'!$V485, 'Kennel Link Mapping'!$A$1:$A$4, 0))), "")</f>
        <v/>
      </c>
    </row>
    <row r="486" spans="1:24" ht="39.75" customHeight="1" x14ac:dyDescent="0.15">
      <c r="A486" s="62"/>
      <c r="B486" s="118"/>
      <c r="C486" s="62"/>
      <c r="D486" s="165"/>
      <c r="E486" s="177"/>
      <c r="F486" s="165"/>
      <c r="G486" s="54"/>
      <c r="H486" s="54"/>
      <c r="I486" s="54"/>
      <c r="J486" s="206"/>
      <c r="K486" s="203"/>
      <c r="L486" s="521" t="str" cm="1">
        <f t="array" ref="L486">IFERROR(_xlfn.IFS($K486="1 - Start", (_xlfn.XLOOKUP("1 - End", $K486:$K1482,$J486:$J1482)) - (_xlfn.XLOOKUP("1 - Start", $K486:$K1482, $J486:$J1482)), $K486="2 - Start", (_xlfn.XLOOKUP("2 - End", $K486:$K1482, $J486:$J1482)) - (_xlfn.XLOOKUP("2 - Start", $K486:$K1482, $J486:$J1482)), $K486="3 - Start", (_xlfn.XLOOKUP("3 - End", $K486:K1482, $J486:$J1482)) - (_xlfn.XLOOKUP("3 - Start", $K486:K1482, $J486:$J1482)), $K486="4 - Start", (_xlfn.XLOOKUP("4 - End", $K486:$K1482, $J486:$J1482)) - (_xlfn.XLOOKUP("4 - Start", $K486:$K1482, $J486:J1482))), "")</f>
        <v/>
      </c>
      <c r="Q486" s="535" t="str" cm="1">
        <f t="array" ref="Q486">_xlfn.IFNA(IF($P486="N", $O486, (_xlfn.IFS(AND($P486="Y", $M486="1"), 15-$O486, AND($M486="2", $P486="Y"), 9-$O486, AND($M486="3", $P486="Y"), 11-$O486))), "")</f>
        <v/>
      </c>
      <c r="R486" s="536" t="str">
        <f>IF($K486="Session Start", SUM($L486:(INDEX($K486:$K1475, (MATCH("Session End", $K486:$K1475, 0))))), "")</f>
        <v/>
      </c>
      <c r="S486" s="411"/>
      <c r="W486" s="556" t="str">
        <f>IFERROR(INDEX('Kennel Link Mapping'!$B$1:$B$4, (MATCH('Session Log'!$V486, 'Kennel Link Mapping'!$A$1:$A$4, 0))), "")</f>
        <v/>
      </c>
    </row>
    <row r="487" spans="1:24" ht="39.75" customHeight="1" x14ac:dyDescent="0.15">
      <c r="A487" s="62"/>
      <c r="B487" s="118"/>
      <c r="C487" s="62"/>
      <c r="D487" s="165"/>
      <c r="E487" s="177"/>
      <c r="F487" s="165"/>
      <c r="G487" s="54"/>
      <c r="H487" s="54"/>
      <c r="I487" s="54"/>
      <c r="J487" s="206"/>
      <c r="K487" s="203"/>
      <c r="L487" s="521" t="str" cm="1">
        <f t="array" ref="L487">IFERROR(_xlfn.IFS($K487="1 - Start", (_xlfn.XLOOKUP("1 - End", $K487:$K1483,$J487:$J1483)) - (_xlfn.XLOOKUP("1 - Start", $K487:$K1483, $J487:$J1483)), $K487="2 - Start", (_xlfn.XLOOKUP("2 - End", $K487:$K1483, $J487:$J1483)) - (_xlfn.XLOOKUP("2 - Start", $K487:$K1483, $J487:$J1483)), $K487="3 - Start", (_xlfn.XLOOKUP("3 - End", $K487:K1483, $J487:$J1483)) - (_xlfn.XLOOKUP("3 - Start", $K487:K1483, $J487:$J1483)), $K487="4 - Start", (_xlfn.XLOOKUP("4 - End", $K487:$K1483, $J487:$J1483)) - (_xlfn.XLOOKUP("4 - Start", $K487:$K1483, $J487:J1483))), "")</f>
        <v/>
      </c>
      <c r="Q487" s="535" t="str" cm="1">
        <f t="array" ref="Q487">_xlfn.IFNA(IF($P487="N", $O487, (_xlfn.IFS(AND($P487="Y", $M487="1"), 15-$O487, AND($M487="2", $P487="Y"), 9-$O487, AND($M487="3", $P487="Y"), 11-$O487))), "")</f>
        <v/>
      </c>
      <c r="R487" s="536" t="str">
        <f>IF($K487="Session Start", SUM($L487:(INDEX($K487:$K1476, (MATCH("Session End", $K487:$K1476, 0))))), "")</f>
        <v/>
      </c>
      <c r="S487" s="411"/>
      <c r="W487" s="556" t="str">
        <f>IFERROR(INDEX('Kennel Link Mapping'!$B$1:$B$4, (MATCH('Session Log'!$V487, 'Kennel Link Mapping'!$A$1:$A$4, 0))), "")</f>
        <v/>
      </c>
    </row>
    <row r="488" spans="1:24" ht="39.75" customHeight="1" x14ac:dyDescent="0.15">
      <c r="A488" s="62"/>
      <c r="B488" s="118"/>
      <c r="C488" s="62"/>
      <c r="D488" s="165"/>
      <c r="E488" s="177"/>
      <c r="F488" s="165"/>
      <c r="G488" s="54"/>
      <c r="H488" s="54"/>
      <c r="I488" s="54"/>
      <c r="J488" s="206"/>
      <c r="K488" s="203"/>
      <c r="L488" s="521" t="str" cm="1">
        <f t="array" ref="L488">IFERROR(_xlfn.IFS($K488="1 - Start", (_xlfn.XLOOKUP("1 - End", $K488:$K1484,$J488:$J1484)) - (_xlfn.XLOOKUP("1 - Start", $K488:$K1484, $J488:$J1484)), $K488="2 - Start", (_xlfn.XLOOKUP("2 - End", $K488:$K1484, $J488:$J1484)) - (_xlfn.XLOOKUP("2 - Start", $K488:$K1484, $J488:$J1484)), $K488="3 - Start", (_xlfn.XLOOKUP("3 - End", $K488:K1484, $J488:$J1484)) - (_xlfn.XLOOKUP("3 - Start", $K488:K1484, $J488:$J1484)), $K488="4 - Start", (_xlfn.XLOOKUP("4 - End", $K488:$K1484, $J488:$J1484)) - (_xlfn.XLOOKUP("4 - Start", $K488:$K1484, $J488:J1484))), "")</f>
        <v/>
      </c>
      <c r="Q488" s="535" t="str" cm="1">
        <f t="array" ref="Q488">_xlfn.IFNA(IF($P488="N", $O488, (_xlfn.IFS(AND($P488="Y", $M488="1"), 15-$O488, AND($M488="2", $P488="Y"), 9-$O488, AND($M488="3", $P488="Y"), 11-$O488))), "")</f>
        <v/>
      </c>
      <c r="R488" s="536" t="str">
        <f>IF($K488="Session Start", SUM($L488:(INDEX($K488:$K1477, (MATCH("Session End", $K488:$K1477, 0))))), "")</f>
        <v/>
      </c>
      <c r="S488" s="411"/>
      <c r="W488" s="556" t="str">
        <f>IFERROR(INDEX('Kennel Link Mapping'!$B$1:$B$4, (MATCH('Session Log'!$V488, 'Kennel Link Mapping'!$A$1:$A$4, 0))), "")</f>
        <v/>
      </c>
    </row>
    <row r="489" spans="1:24" ht="39.75" customHeight="1" x14ac:dyDescent="0.15">
      <c r="A489" s="62"/>
      <c r="B489" s="118"/>
      <c r="C489" s="62"/>
      <c r="D489" s="165"/>
      <c r="E489" s="177"/>
      <c r="F489" s="165"/>
      <c r="G489" s="54"/>
      <c r="H489" s="54"/>
      <c r="I489" s="54"/>
      <c r="J489" s="206"/>
      <c r="K489" s="203"/>
      <c r="L489" s="521" t="str" cm="1">
        <f t="array" ref="L489">IFERROR(_xlfn.IFS($K489="1 - Start", (_xlfn.XLOOKUP("1 - End", $K489:$K1485,$J489:$J1485)) - (_xlfn.XLOOKUP("1 - Start", $K489:$K1485, $J489:$J1485)), $K489="2 - Start", (_xlfn.XLOOKUP("2 - End", $K489:$K1485, $J489:$J1485)) - (_xlfn.XLOOKUP("2 - Start", $K489:$K1485, $J489:$J1485)), $K489="3 - Start", (_xlfn.XLOOKUP("3 - End", $K489:K1485, $J489:$J1485)) - (_xlfn.XLOOKUP("3 - Start", $K489:K1485, $J489:$J1485)), $K489="4 - Start", (_xlfn.XLOOKUP("4 - End", $K489:$K1485, $J489:$J1485)) - (_xlfn.XLOOKUP("4 - Start", $K489:$K1485, $J489:J1485))), "")</f>
        <v/>
      </c>
      <c r="Q489" s="535" t="str" cm="1">
        <f t="array" ref="Q489">_xlfn.IFNA(IF($P489="N", $O489, (_xlfn.IFS(AND($P489="Y", $M489="1"), 15-$O489, AND($M489="2", $P489="Y"), 9-$O489, AND($M489="3", $P489="Y"), 11-$O489))), "")</f>
        <v/>
      </c>
      <c r="R489" s="536" t="str">
        <f>IF($K489="Session Start", SUM($L489:(INDEX($K489:$K1478, (MATCH("Session End", $K489:$K1478, 0))))), "")</f>
        <v/>
      </c>
      <c r="S489" s="411"/>
      <c r="W489" s="556" t="str">
        <f>IFERROR(INDEX('Kennel Link Mapping'!$B$1:$B$4, (MATCH('Session Log'!$V489, 'Kennel Link Mapping'!$A$1:$A$4, 0))), "")</f>
        <v/>
      </c>
    </row>
    <row r="490" spans="1:24" ht="39.75" customHeight="1" x14ac:dyDescent="0.15">
      <c r="A490" s="62"/>
      <c r="B490" s="118"/>
      <c r="C490" s="62"/>
      <c r="D490" s="165"/>
      <c r="E490" s="177"/>
      <c r="F490" s="165"/>
      <c r="G490" s="54"/>
      <c r="H490" s="54"/>
      <c r="I490" s="54"/>
      <c r="J490" s="206"/>
      <c r="K490" s="203"/>
      <c r="L490" s="521" t="str" cm="1">
        <f t="array" ref="L490">IFERROR(_xlfn.IFS($K490="1 - Start", (_xlfn.XLOOKUP("1 - End", $K490:$K1486,$J490:$J1486)) - (_xlfn.XLOOKUP("1 - Start", $K490:$K1486, $J490:$J1486)), $K490="2 - Start", (_xlfn.XLOOKUP("2 - End", $K490:$K1486, $J490:$J1486)) - (_xlfn.XLOOKUP("2 - Start", $K490:$K1486, $J490:$J1486)), $K490="3 - Start", (_xlfn.XLOOKUP("3 - End", $K490:K1486, $J490:$J1486)) - (_xlfn.XLOOKUP("3 - Start", $K490:K1486, $J490:$J1486)), $K490="4 - Start", (_xlfn.XLOOKUP("4 - End", $K490:$K1486, $J490:$J1486)) - (_xlfn.XLOOKUP("4 - Start", $K490:$K1486, $J490:J1486))), "")</f>
        <v/>
      </c>
      <c r="Q490" s="535" t="str" cm="1">
        <f t="array" ref="Q490">_xlfn.IFNA(IF($P490="N", $O490, (_xlfn.IFS(AND($P490="Y", $M490="1"), 15-$O490, AND($M490="2", $P490="Y"), 9-$O490, AND($M490="3", $P490="Y"), 11-$O490))), "")</f>
        <v/>
      </c>
      <c r="R490" s="536" t="str">
        <f>IF($K490="Session Start", SUM($L490:(INDEX($K490:$K1479, (MATCH("Session End", $K490:$K1479, 0))))), "")</f>
        <v/>
      </c>
      <c r="S490" s="411"/>
      <c r="W490" s="556" t="str">
        <f>IFERROR(INDEX('Kennel Link Mapping'!$B$1:$B$4, (MATCH('Session Log'!$V490, 'Kennel Link Mapping'!$A$1:$A$4, 0))), "")</f>
        <v/>
      </c>
    </row>
    <row r="491" spans="1:24" s="187" customFormat="1" ht="39.75" customHeight="1" x14ac:dyDescent="0.15">
      <c r="A491" s="334"/>
      <c r="B491" s="100"/>
      <c r="C491" s="334"/>
      <c r="D491" s="346"/>
      <c r="E491" s="347"/>
      <c r="F491" s="346"/>
      <c r="G491" s="181"/>
      <c r="H491" s="181"/>
      <c r="I491" s="181"/>
      <c r="J491" s="179"/>
      <c r="K491" s="299"/>
      <c r="L491" s="526" t="str" cm="1">
        <f t="array" ref="L491">IFERROR(_xlfn.IFS($K491="1 - Start", (_xlfn.XLOOKUP("1 - End", $K491:$K1487,$J491:$J1487)) - (_xlfn.XLOOKUP("1 - Start", $K491:$K1487, $J491:$J1487)), $K491="2 - Start", (_xlfn.XLOOKUP("2 - End", $K491:$K1487, $J491:$J1487)) - (_xlfn.XLOOKUP("2 - Start", $K491:$K1487, $J491:$J1487)), $K491="3 - Start", (_xlfn.XLOOKUP("3 - End", $K491:K1487, $J491:$J1487)) - (_xlfn.XLOOKUP("3 - Start", $K491:K1487, $J491:$J1487)), $K491="4 - Start", (_xlfn.XLOOKUP("4 - End", $K491:$K1487, $J491:$J1487)) - (_xlfn.XLOOKUP("4 - Start", $K491:$K1487, $J491:J1487))), "")</f>
        <v/>
      </c>
      <c r="M491" s="350"/>
      <c r="N491" s="371"/>
      <c r="O491" s="399"/>
      <c r="P491" s="371"/>
      <c r="Q491" s="545" t="str" cm="1">
        <f t="array" ref="Q491">_xlfn.IFNA(IF($P491="N", $O491, (_xlfn.IFS(AND($P491="Y", $M491="1"), 15-$O491, AND($M491="2", $P491="Y"), 9-$O491, AND($M491="3", $P491="Y"), 11-$O491))), "")</f>
        <v/>
      </c>
      <c r="R491" s="546" t="str">
        <f>IF($K491="Session Start", SUM($L491:(INDEX($K491:$K1480, (MATCH("Session End", $K491:$K1480, 0))))), "")</f>
        <v/>
      </c>
      <c r="S491" s="413"/>
      <c r="T491" s="183"/>
      <c r="U491" s="184"/>
      <c r="V491" s="185"/>
      <c r="W491" s="556" t="str">
        <f>IFERROR(INDEX('Kennel Link Mapping'!$B$1:$B$4, (MATCH('Session Log'!$V491, 'Kennel Link Mapping'!$A$1:$A$4, 0))), "")</f>
        <v/>
      </c>
      <c r="X491" s="351"/>
    </row>
    <row r="492" spans="1:24" s="46" customFormat="1" ht="39.75" customHeight="1" x14ac:dyDescent="0.15">
      <c r="A492" s="192"/>
      <c r="B492" s="118"/>
      <c r="C492" s="370"/>
      <c r="D492" s="361"/>
      <c r="E492" s="362"/>
      <c r="F492" s="361"/>
      <c r="G492" s="74"/>
      <c r="H492" s="74"/>
      <c r="I492" s="74"/>
      <c r="J492" s="265"/>
      <c r="K492" s="300"/>
      <c r="L492" s="523" t="str" cm="1">
        <f t="array" ref="L492">IFERROR(_xlfn.IFS($K492="1 - Start", (_xlfn.XLOOKUP("1 - End", $K492:$K1488,$J492:$J1488)) - (_xlfn.XLOOKUP("1 - Start", $K492:$K1488, $J492:$J1488)), $K492="2 - Start", (_xlfn.XLOOKUP("2 - End", $K492:$K1488, $J492:$J1488)) - (_xlfn.XLOOKUP("2 - Start", $K492:$K1488, $J492:$J1488)), $K492="3 - Start", (_xlfn.XLOOKUP("3 - End", $K492:K1488, $J492:$J1488)) - (_xlfn.XLOOKUP("3 - Start", $K492:K1488, $J492:$J1488)), $K492="4 - Start", (_xlfn.XLOOKUP("4 - End", $K492:$K1488, $J492:$J1488)) - (_xlfn.XLOOKUP("4 - Start", $K492:$K1488, $J492:J1488))), "")</f>
        <v/>
      </c>
      <c r="M492" s="352"/>
      <c r="N492" s="373"/>
      <c r="O492" s="395"/>
      <c r="P492" s="373"/>
      <c r="Q492" s="539" t="str" cm="1">
        <f t="array" ref="Q492">_xlfn.IFNA(IF($P492="N", $O492, (_xlfn.IFS(AND($P492="Y", $M492="1"), 15-$O492, AND($M492="2", $P492="Y"), 9-$O492, AND($M492="3", $P492="Y"), 11-$O492))), "")</f>
        <v/>
      </c>
      <c r="R492" s="540" t="str">
        <f>IF($K492="Session Start", SUM($L492:(INDEX($K492:$K1481, (MATCH("Session End", $K492:$K1481, 0))))), "")</f>
        <v/>
      </c>
      <c r="S492" s="332"/>
      <c r="T492" s="333"/>
      <c r="U492" s="171"/>
      <c r="V492" s="76"/>
      <c r="W492" s="556" t="str">
        <f>IFERROR(INDEX('Kennel Link Mapping'!$B$1:$B$4, (MATCH('Session Log'!$V492, 'Kennel Link Mapping'!$A$1:$A$4, 0))), "")</f>
        <v/>
      </c>
      <c r="X492" s="353"/>
    </row>
    <row r="493" spans="1:24" ht="39.75" customHeight="1" x14ac:dyDescent="0.15">
      <c r="A493" s="62"/>
      <c r="B493" s="118"/>
      <c r="C493" s="62"/>
      <c r="D493" s="165"/>
      <c r="E493" s="177"/>
      <c r="F493" s="165"/>
      <c r="G493" s="54"/>
      <c r="H493" s="54"/>
      <c r="I493" s="54"/>
      <c r="J493" s="206"/>
      <c r="K493" s="203"/>
      <c r="L493" s="521" t="str" cm="1">
        <f t="array" ref="L493">IFERROR(_xlfn.IFS($K493="1 - Start", (_xlfn.XLOOKUP("1 - End", $K493:$K1489,$J493:$J1489)) - (_xlfn.XLOOKUP("1 - Start", $K493:$K1489, $J493:$J1489)), $K493="2 - Start", (_xlfn.XLOOKUP("2 - End", $K493:$K1489, $J493:$J1489)) - (_xlfn.XLOOKUP("2 - Start", $K493:$K1489, $J493:$J1489)), $K493="3 - Start", (_xlfn.XLOOKUP("3 - End", $K493:K1489, $J493:$J1489)) - (_xlfn.XLOOKUP("3 - Start", $K493:K1489, $J493:$J1489)), $K493="4 - Start", (_xlfn.XLOOKUP("4 - End", $K493:$K1489, $J493:$J1489)) - (_xlfn.XLOOKUP("4 - Start", $K493:$K1489, $J493:J1489))), "")</f>
        <v/>
      </c>
      <c r="Q493" s="535" t="str" cm="1">
        <f t="array" ref="Q493">_xlfn.IFNA(IF($P493="N", $O493, (_xlfn.IFS(AND($P493="Y", $M493="1"), 15-$O493, AND($M493="2", $P493="Y"), 9-$O493, AND($M493="3", $P493="Y"), 11-$O493))), "")</f>
        <v/>
      </c>
      <c r="R493" s="536" t="str">
        <f>IF($K493="Session Start", SUM($L493:(INDEX($K493:$K1482, (MATCH("Session End", $K493:$K1482, 0))))), "")</f>
        <v/>
      </c>
      <c r="S493" s="411"/>
      <c r="W493" s="556" t="str">
        <f>IFERROR(INDEX('Kennel Link Mapping'!$B$1:$B$4, (MATCH('Session Log'!$V493, 'Kennel Link Mapping'!$A$1:$A$4, 0))), "")</f>
        <v/>
      </c>
    </row>
    <row r="494" spans="1:24" ht="39.75" customHeight="1" x14ac:dyDescent="0.15">
      <c r="A494" s="62"/>
      <c r="B494" s="118"/>
      <c r="C494" s="62"/>
      <c r="D494" s="165"/>
      <c r="E494" s="177"/>
      <c r="F494" s="165"/>
      <c r="G494" s="54"/>
      <c r="H494" s="54"/>
      <c r="I494" s="54"/>
      <c r="J494" s="206"/>
      <c r="K494" s="203"/>
      <c r="L494" s="521" t="str" cm="1">
        <f t="array" ref="L494">IFERROR(_xlfn.IFS($K494="1 - Start", (_xlfn.XLOOKUP("1 - End", $K494:$K1490,$J494:$J1490)) - (_xlfn.XLOOKUP("1 - Start", $K494:$K1490, $J494:$J1490)), $K494="2 - Start", (_xlfn.XLOOKUP("2 - End", $K494:$K1490, $J494:$J1490)) - (_xlfn.XLOOKUP("2 - Start", $K494:$K1490, $J494:$J1490)), $K494="3 - Start", (_xlfn.XLOOKUP("3 - End", $K494:K1490, $J494:$J1490)) - (_xlfn.XLOOKUP("3 - Start", $K494:K1490, $J494:$J1490)), $K494="4 - Start", (_xlfn.XLOOKUP("4 - End", $K494:$K1490, $J494:$J1490)) - (_xlfn.XLOOKUP("4 - Start", $K494:$K1490, $J494:J1490))), "")</f>
        <v/>
      </c>
      <c r="Q494" s="535" t="str" cm="1">
        <f t="array" ref="Q494">_xlfn.IFNA(IF($P494="N", $O494, (_xlfn.IFS(AND($P494="Y", $M494="1"), 15-$O494, AND($M494="2", $P494="Y"), 9-$O494, AND($M494="3", $P494="Y"), 11-$O494))), "")</f>
        <v/>
      </c>
      <c r="R494" s="536" t="str">
        <f>IF($K494="Session Start", SUM($L494:(INDEX($K494:$K1483, (MATCH("Session End", $K494:$K1483, 0))))), "")</f>
        <v/>
      </c>
      <c r="S494" s="411"/>
      <c r="W494" s="556" t="str">
        <f>IFERROR(INDEX('Kennel Link Mapping'!$B$1:$B$4, (MATCH('Session Log'!$V494, 'Kennel Link Mapping'!$A$1:$A$4, 0))), "")</f>
        <v/>
      </c>
    </row>
    <row r="495" spans="1:24" ht="39.75" customHeight="1" x14ac:dyDescent="0.15">
      <c r="A495" s="62"/>
      <c r="B495" s="118"/>
      <c r="C495" s="62"/>
      <c r="D495" s="165"/>
      <c r="E495" s="177"/>
      <c r="F495" s="165"/>
      <c r="G495" s="54"/>
      <c r="H495" s="54"/>
      <c r="I495" s="54"/>
      <c r="J495" s="169"/>
      <c r="K495" s="203"/>
      <c r="L495" s="521" t="str" cm="1">
        <f t="array" ref="L495">IFERROR(_xlfn.IFS($K495="1 - Start", (_xlfn.XLOOKUP("1 - End", $K495:$K1491,$J495:$J1491)) - (_xlfn.XLOOKUP("1 - Start", $K495:$K1491, $J495:$J1491)), $K495="2 - Start", (_xlfn.XLOOKUP("2 - End", $K495:$K1491, $J495:$J1491)) - (_xlfn.XLOOKUP("2 - Start", $K495:$K1491, $J495:$J1491)), $K495="3 - Start", (_xlfn.XLOOKUP("3 - End", $K495:K1491, $J495:$J1491)) - (_xlfn.XLOOKUP("3 - Start", $K495:K1491, $J495:$J1491)), $K495="4 - Start", (_xlfn.XLOOKUP("4 - End", $K495:$K1491, $J495:$J1491)) - (_xlfn.XLOOKUP("4 - Start", $K495:$K1491, $J495:J1491))), "")</f>
        <v/>
      </c>
      <c r="Q495" s="535" t="str" cm="1">
        <f t="array" ref="Q495">_xlfn.IFNA(IF($P495="N", $O495, (_xlfn.IFS(AND($P495="Y", $M495="1"), 15-$O495, AND($M495="2", $P495="Y"), 9-$O495, AND($M495="3", $P495="Y"), 11-$O495))), "")</f>
        <v/>
      </c>
      <c r="R495" s="536" t="str">
        <f>IF($K495="Session Start", SUM($L495:(INDEX($K495:$K1484, (MATCH("Session End", $K495:$K1484, 0))))), "")</f>
        <v/>
      </c>
      <c r="S495" s="411"/>
      <c r="W495" s="556" t="str">
        <f>IFERROR(INDEX('Kennel Link Mapping'!$B$1:$B$4, (MATCH('Session Log'!$V495, 'Kennel Link Mapping'!$A$1:$A$4, 0))), "")</f>
        <v/>
      </c>
    </row>
    <row r="496" spans="1:24" ht="39.75" customHeight="1" x14ac:dyDescent="0.15">
      <c r="A496" s="62"/>
      <c r="B496" s="118"/>
      <c r="C496" s="62"/>
      <c r="D496" s="165"/>
      <c r="E496" s="177"/>
      <c r="F496" s="165"/>
      <c r="G496" s="54"/>
      <c r="H496" s="54"/>
      <c r="I496" s="54"/>
      <c r="J496" s="169"/>
      <c r="K496" s="203"/>
      <c r="L496" s="521" t="str" cm="1">
        <f t="array" ref="L496">IFERROR(_xlfn.IFS($K496="1 - Start", (_xlfn.XLOOKUP("1 - End", $K496:$K1492,$J496:$J1492)) - (_xlfn.XLOOKUP("1 - Start", $K496:$K1492, $J496:$J1492)), $K496="2 - Start", (_xlfn.XLOOKUP("2 - End", $K496:$K1492, $J496:$J1492)) - (_xlfn.XLOOKUP("2 - Start", $K496:$K1492, $J496:$J1492)), $K496="3 - Start", (_xlfn.XLOOKUP("3 - End", $K496:K1492, $J496:$J1492)) - (_xlfn.XLOOKUP("3 - Start", $K496:K1492, $J496:$J1492)), $K496="4 - Start", (_xlfn.XLOOKUP("4 - End", $K496:$K1492, $J496:$J1492)) - (_xlfn.XLOOKUP("4 - Start", $K496:$K1492, $J496:J1492))), "")</f>
        <v/>
      </c>
      <c r="Q496" s="535" t="str" cm="1">
        <f t="array" ref="Q496">_xlfn.IFNA(IF($P496="N", $O496, (_xlfn.IFS(AND($P496="Y", $M496="1"), 15-$O496, AND($M496="2", $P496="Y"), 9-$O496, AND($M496="3", $P496="Y"), 11-$O496))), "")</f>
        <v/>
      </c>
      <c r="R496" s="536" t="str">
        <f>IF($K496="Session Start", SUM($L496:(INDEX($K496:$K1485, (MATCH("Session End", $K496:$K1485, 0))))), "")</f>
        <v/>
      </c>
      <c r="S496" s="411"/>
      <c r="W496" s="556" t="str">
        <f>IFERROR(INDEX('Kennel Link Mapping'!$B$1:$B$4, (MATCH('Session Log'!$V496, 'Kennel Link Mapping'!$A$1:$A$4, 0))), "")</f>
        <v/>
      </c>
    </row>
    <row r="497" spans="1:24" ht="39.75" customHeight="1" x14ac:dyDescent="0.15">
      <c r="A497" s="62"/>
      <c r="B497" s="118"/>
      <c r="C497" s="62"/>
      <c r="D497" s="165"/>
      <c r="E497" s="177"/>
      <c r="F497" s="165"/>
      <c r="G497" s="54"/>
      <c r="H497" s="54"/>
      <c r="I497" s="54"/>
      <c r="J497" s="169"/>
      <c r="K497" s="203"/>
      <c r="L497" s="521" t="str" cm="1">
        <f t="array" ref="L497">IFERROR(_xlfn.IFS($K497="1 - Start", (_xlfn.XLOOKUP("1 - End", $K497:$K1493,$J497:$J1493)) - (_xlfn.XLOOKUP("1 - Start", $K497:$K1493, $J497:$J1493)), $K497="2 - Start", (_xlfn.XLOOKUP("2 - End", $K497:$K1493, $J497:$J1493)) - (_xlfn.XLOOKUP("2 - Start", $K497:$K1493, $J497:$J1493)), $K497="3 - Start", (_xlfn.XLOOKUP("3 - End", $K497:K1493, $J497:$J1493)) - (_xlfn.XLOOKUP("3 - Start", $K497:K1493, $J497:$J1493)), $K497="4 - Start", (_xlfn.XLOOKUP("4 - End", $K497:$K1493, $J497:$J1493)) - (_xlfn.XLOOKUP("4 - Start", $K497:$K1493, $J497:J1493))), "")</f>
        <v/>
      </c>
      <c r="Q497" s="535" t="str" cm="1">
        <f t="array" ref="Q497">_xlfn.IFNA(IF($P497="N", $O497, (_xlfn.IFS(AND($P497="Y", $M497="1"), 15-$O497, AND($M497="2", $P497="Y"), 9-$O497, AND($M497="3", $P497="Y"), 11-$O497))), "")</f>
        <v/>
      </c>
      <c r="R497" s="536" t="str">
        <f>IF($K497="Session Start", SUM($L497:(INDEX($K497:$K1486, (MATCH("Session End", $K497:$K1486, 0))))), "")</f>
        <v/>
      </c>
      <c r="S497" s="411"/>
      <c r="W497" s="556" t="str">
        <f>IFERROR(INDEX('Kennel Link Mapping'!$B$1:$B$4, (MATCH('Session Log'!$V497, 'Kennel Link Mapping'!$A$1:$A$4, 0))), "")</f>
        <v/>
      </c>
    </row>
    <row r="498" spans="1:24" ht="39.75" customHeight="1" x14ac:dyDescent="0.15">
      <c r="A498" s="62"/>
      <c r="B498" s="118"/>
      <c r="C498" s="62"/>
      <c r="D498" s="165"/>
      <c r="E498" s="177"/>
      <c r="F498" s="165"/>
      <c r="G498" s="54"/>
      <c r="H498" s="54"/>
      <c r="I498" s="54"/>
      <c r="J498" s="206"/>
      <c r="K498" s="203"/>
      <c r="L498" s="521" t="str" cm="1">
        <f t="array" ref="L498">IFERROR(_xlfn.IFS($K498="1 - Start", (_xlfn.XLOOKUP("1 - End", $K498:$K1494,$J498:$J1494)) - (_xlfn.XLOOKUP("1 - Start", $K498:$K1494, $J498:$J1494)), $K498="2 - Start", (_xlfn.XLOOKUP("2 - End", $K498:$K1494, $J498:$J1494)) - (_xlfn.XLOOKUP("2 - Start", $K498:$K1494, $J498:$J1494)), $K498="3 - Start", (_xlfn.XLOOKUP("3 - End", $K498:K1494, $J498:$J1494)) - (_xlfn.XLOOKUP("3 - Start", $K498:K1494, $J498:$J1494)), $K498="4 - Start", (_xlfn.XLOOKUP("4 - End", $K498:$K1494, $J498:$J1494)) - (_xlfn.XLOOKUP("4 - Start", $K498:$K1494, $J498:J1494))), "")</f>
        <v/>
      </c>
      <c r="Q498" s="535" t="str" cm="1">
        <f t="array" ref="Q498">_xlfn.IFNA(IF($P498="N", $O498, (_xlfn.IFS(AND($P498="Y", $M498="1"), 15-$O498, AND($M498="2", $P498="Y"), 9-$O498, AND($M498="3", $P498="Y"), 11-$O498))), "")</f>
        <v/>
      </c>
      <c r="R498" s="536" t="str">
        <f>IF($K498="Session Start", SUM($L498:(INDEX($K498:$K1487, (MATCH("Session End", $K498:$K1487, 0))))), "")</f>
        <v/>
      </c>
      <c r="S498" s="411"/>
      <c r="W498" s="556" t="str">
        <f>IFERROR(INDEX('Kennel Link Mapping'!$B$1:$B$4, (MATCH('Session Log'!$V498, 'Kennel Link Mapping'!$A$1:$A$4, 0))), "")</f>
        <v/>
      </c>
    </row>
    <row r="499" spans="1:24" ht="39.75" customHeight="1" x14ac:dyDescent="0.15">
      <c r="A499" s="62"/>
      <c r="B499" s="118"/>
      <c r="C499" s="62"/>
      <c r="D499" s="165"/>
      <c r="E499" s="177"/>
      <c r="F499" s="165"/>
      <c r="G499" s="54"/>
      <c r="H499" s="54"/>
      <c r="I499" s="54"/>
      <c r="J499" s="206"/>
      <c r="K499" s="203"/>
      <c r="L499" s="521" t="str" cm="1">
        <f t="array" ref="L499">IFERROR(_xlfn.IFS($K499="1 - Start", (_xlfn.XLOOKUP("1 - End", $K499:$K1495,$J499:$J1495)) - (_xlfn.XLOOKUP("1 - Start", $K499:$K1495, $J499:$J1495)), $K499="2 - Start", (_xlfn.XLOOKUP("2 - End", $K499:$K1495, $J499:$J1495)) - (_xlfn.XLOOKUP("2 - Start", $K499:$K1495, $J499:$J1495)), $K499="3 - Start", (_xlfn.XLOOKUP("3 - End", $K499:K1495, $J499:$J1495)) - (_xlfn.XLOOKUP("3 - Start", $K499:K1495, $J499:$J1495)), $K499="4 - Start", (_xlfn.XLOOKUP("4 - End", $K499:$K1495, $J499:$J1495)) - (_xlfn.XLOOKUP("4 - Start", $K499:$K1495, $J499:J1495))), "")</f>
        <v/>
      </c>
      <c r="Q499" s="535" t="str" cm="1">
        <f t="array" ref="Q499">_xlfn.IFNA(IF($P499="N", $O499, (_xlfn.IFS(AND($P499="Y", $M499="1"), 15-$O499, AND($M499="2", $P499="Y"), 9-$O499, AND($M499="3", $P499="Y"), 11-$O499))), "")</f>
        <v/>
      </c>
      <c r="R499" s="536" t="str">
        <f>IF($K499="Session Start", SUM($L499:(INDEX($K499:$K1488, (MATCH("Session End", $K499:$K1488, 0))))), "")</f>
        <v/>
      </c>
      <c r="S499" s="411"/>
      <c r="W499" s="556" t="str">
        <f>IFERROR(INDEX('Kennel Link Mapping'!$B$1:$B$4, (MATCH('Session Log'!$V499, 'Kennel Link Mapping'!$A$1:$A$4, 0))), "")</f>
        <v/>
      </c>
    </row>
    <row r="500" spans="1:24" ht="39.75" customHeight="1" x14ac:dyDescent="0.15">
      <c r="A500" s="62"/>
      <c r="B500" s="118"/>
      <c r="C500" s="62"/>
      <c r="D500" s="165"/>
      <c r="E500" s="177"/>
      <c r="F500" s="165"/>
      <c r="G500" s="54"/>
      <c r="H500" s="54"/>
      <c r="I500" s="54"/>
      <c r="J500" s="206"/>
      <c r="K500" s="203"/>
      <c r="L500" s="521" t="str" cm="1">
        <f t="array" ref="L500">IFERROR(_xlfn.IFS($K500="1 - Start", (_xlfn.XLOOKUP("1 - End", $K500:$K1496,$J500:$J1496)) - (_xlfn.XLOOKUP("1 - Start", $K500:$K1496, $J500:$J1496)), $K500="2 - Start", (_xlfn.XLOOKUP("2 - End", $K500:$K1496, $J500:$J1496)) - (_xlfn.XLOOKUP("2 - Start", $K500:$K1496, $J500:$J1496)), $K500="3 - Start", (_xlfn.XLOOKUP("3 - End", $K500:K1496, $J500:$J1496)) - (_xlfn.XLOOKUP("3 - Start", $K500:K1496, $J500:$J1496)), $K500="4 - Start", (_xlfn.XLOOKUP("4 - End", $K500:$K1496, $J500:$J1496)) - (_xlfn.XLOOKUP("4 - Start", $K500:$K1496, $J500:J1496))), "")</f>
        <v/>
      </c>
      <c r="Q500" s="535" t="str" cm="1">
        <f t="array" ref="Q500">_xlfn.IFNA(IF($P500="N", $O500, (_xlfn.IFS(AND($P500="Y", $M500="1"), 15-$O500, AND($M500="2", $P500="Y"), 9-$O500, AND($M500="3", $P500="Y"), 11-$O500))), "")</f>
        <v/>
      </c>
      <c r="R500" s="536" t="str">
        <f>IF($K500="Session Start", SUM($L500:(INDEX($K500:$K1489, (MATCH("Session End", $K500:$K1489, 0))))), "")</f>
        <v/>
      </c>
      <c r="S500" s="411"/>
      <c r="W500" s="556" t="str">
        <f>IFERROR(INDEX('Kennel Link Mapping'!$B$1:$B$4, (MATCH('Session Log'!$V500, 'Kennel Link Mapping'!$A$1:$A$4, 0))), "")</f>
        <v/>
      </c>
    </row>
    <row r="501" spans="1:24" ht="39.75" customHeight="1" x14ac:dyDescent="0.15">
      <c r="A501" s="62"/>
      <c r="B501" s="118"/>
      <c r="C501" s="62"/>
      <c r="D501" s="165"/>
      <c r="E501" s="177"/>
      <c r="F501" s="165"/>
      <c r="G501" s="54"/>
      <c r="H501" s="54"/>
      <c r="I501" s="54"/>
      <c r="J501" s="169"/>
      <c r="K501" s="203"/>
      <c r="L501" s="521" t="str" cm="1">
        <f t="array" ref="L501">IFERROR(_xlfn.IFS($K501="1 - Start", (_xlfn.XLOOKUP("1 - End", $K501:$K1497,$J501:$J1497)) - (_xlfn.XLOOKUP("1 - Start", $K501:$K1497, $J501:$J1497)), $K501="2 - Start", (_xlfn.XLOOKUP("2 - End", $K501:$K1497, $J501:$J1497)) - (_xlfn.XLOOKUP("2 - Start", $K501:$K1497, $J501:$J1497)), $K501="3 - Start", (_xlfn.XLOOKUP("3 - End", $K501:K1497, $J501:$J1497)) - (_xlfn.XLOOKUP("3 - Start", $K501:K1497, $J501:$J1497)), $K501="4 - Start", (_xlfn.XLOOKUP("4 - End", $K501:$K1497, $J501:$J1497)) - (_xlfn.XLOOKUP("4 - Start", $K501:$K1497, $J501:J1497))), "")</f>
        <v/>
      </c>
      <c r="Q501" s="535" t="str" cm="1">
        <f t="array" ref="Q501">_xlfn.IFNA(IF($P501="N", $O501, (_xlfn.IFS(AND($P501="Y", $M501="1"), 15-$O501, AND($M501="2", $P501="Y"), 9-$O501, AND($M501="3", $P501="Y"), 11-$O501))), "")</f>
        <v/>
      </c>
      <c r="R501" s="536" t="str">
        <f>IF($K501="Session Start", SUM($L501:(INDEX($K501:$K1490, (MATCH("Session End", $K501:$K1490, 0))))), "")</f>
        <v/>
      </c>
      <c r="S501" s="411"/>
      <c r="W501" s="556" t="str">
        <f>IFERROR(INDEX('Kennel Link Mapping'!$B$1:$B$4, (MATCH('Session Log'!$V501, 'Kennel Link Mapping'!$A$1:$A$4, 0))), "")</f>
        <v/>
      </c>
    </row>
    <row r="502" spans="1:24" ht="60.75" customHeight="1" x14ac:dyDescent="0.15">
      <c r="A502" s="62"/>
      <c r="B502" s="118"/>
      <c r="C502" s="62"/>
      <c r="D502" s="165"/>
      <c r="E502" s="177"/>
      <c r="F502" s="165"/>
      <c r="G502" s="54"/>
      <c r="H502" s="54"/>
      <c r="I502" s="54"/>
      <c r="J502" s="206"/>
      <c r="K502" s="203"/>
      <c r="L502" s="521" t="str" cm="1">
        <f t="array" ref="L502">IFERROR(_xlfn.IFS($K502="1 - Start", (_xlfn.XLOOKUP("1 - End", $K502:$K1498,$J502:$J1498)) - (_xlfn.XLOOKUP("1 - Start", $K502:$K1498, $J502:$J1498)), $K502="2 - Start", (_xlfn.XLOOKUP("2 - End", $K502:$K1498, $J502:$J1498)) - (_xlfn.XLOOKUP("2 - Start", $K502:$K1498, $J502:$J1498)), $K502="3 - Start", (_xlfn.XLOOKUP("3 - End", $K502:K1498, $J502:$J1498)) - (_xlfn.XLOOKUP("3 - Start", $K502:K1498, $J502:$J1498)), $K502="4 - Start", (_xlfn.XLOOKUP("4 - End", $K502:$K1498, $J502:$J1498)) - (_xlfn.XLOOKUP("4 - Start", $K502:$K1498, $J502:J1498))), "")</f>
        <v/>
      </c>
      <c r="Q502" s="535" t="str" cm="1">
        <f t="array" ref="Q502">_xlfn.IFNA(IF($P502="N", $O502, (_xlfn.IFS(AND($P502="Y", $M502="1"), 15-$O502, AND($M502="2", $P502="Y"), 9-$O502, AND($M502="3", $P502="Y"), 11-$O502))), "")</f>
        <v/>
      </c>
      <c r="R502" s="536" t="str">
        <f>IF($K502="Session Start", SUM($L502:(INDEX($K502:$K1491, (MATCH("Session End", $K502:$K1491, 0))))), "")</f>
        <v/>
      </c>
      <c r="S502" s="411"/>
      <c r="W502" s="556" t="str">
        <f>IFERROR(INDEX('Kennel Link Mapping'!$B$1:$B$4, (MATCH('Session Log'!$V502, 'Kennel Link Mapping'!$A$1:$A$4, 0))), "")</f>
        <v/>
      </c>
    </row>
    <row r="503" spans="1:24" s="187" customFormat="1" ht="39.75" customHeight="1" x14ac:dyDescent="0.15">
      <c r="A503" s="334"/>
      <c r="B503" s="100"/>
      <c r="C503" s="334"/>
      <c r="D503" s="346"/>
      <c r="E503" s="347"/>
      <c r="F503" s="346"/>
      <c r="G503" s="181"/>
      <c r="H503" s="181"/>
      <c r="I503" s="181"/>
      <c r="J503" s="179"/>
      <c r="K503" s="299"/>
      <c r="L503" s="526" t="str" cm="1">
        <f t="array" ref="L503">IFERROR(_xlfn.IFS($K503="1 - Start", (_xlfn.XLOOKUP("1 - End", $K503:$K1499,$J503:$J1499)) - (_xlfn.XLOOKUP("1 - Start", $K503:$K1499, $J503:$J1499)), $K503="2 - Start", (_xlfn.XLOOKUP("2 - End", $K503:$K1499, $J503:$J1499)) - (_xlfn.XLOOKUP("2 - Start", $K503:$K1499, $J503:$J1499)), $K503="3 - Start", (_xlfn.XLOOKUP("3 - End", $K503:K1499, $J503:$J1499)) - (_xlfn.XLOOKUP("3 - Start", $K503:K1499, $J503:$J1499)), $K503="4 - Start", (_xlfn.XLOOKUP("4 - End", $K503:$K1499, $J503:$J1499)) - (_xlfn.XLOOKUP("4 - Start", $K503:$K1499, $J503:J1499))), "")</f>
        <v/>
      </c>
      <c r="M503" s="350"/>
      <c r="N503" s="371"/>
      <c r="O503" s="399"/>
      <c r="P503" s="371"/>
      <c r="Q503" s="545" t="str" cm="1">
        <f t="array" ref="Q503">_xlfn.IFNA(IF($P503="N", $O503, (_xlfn.IFS(AND($P503="Y", $M503="1"), 15-$O503, AND($M503="2", $P503="Y"), 9-$O503, AND($M503="3", $P503="Y"), 11-$O503))), "")</f>
        <v/>
      </c>
      <c r="R503" s="546" t="str">
        <f>IF($K503="Session Start", SUM($L503:(INDEX($K503:$K1492, (MATCH("Session End", $K503:$K1492, 0))))), "")</f>
        <v/>
      </c>
      <c r="S503" s="413"/>
      <c r="T503" s="183"/>
      <c r="U503" s="184"/>
      <c r="V503" s="185"/>
      <c r="W503" s="556" t="str">
        <f>IFERROR(INDEX('Kennel Link Mapping'!$B$1:$B$4, (MATCH('Session Log'!$V503, 'Kennel Link Mapping'!$A$1:$A$4, 0))), "")</f>
        <v/>
      </c>
      <c r="X503" s="351"/>
    </row>
    <row r="504" spans="1:24" s="46" customFormat="1" ht="39.75" customHeight="1" x14ac:dyDescent="0.15">
      <c r="A504" s="192"/>
      <c r="B504" s="118"/>
      <c r="C504" s="370"/>
      <c r="D504" s="361"/>
      <c r="E504" s="362"/>
      <c r="F504" s="361"/>
      <c r="G504" s="74"/>
      <c r="H504" s="74"/>
      <c r="I504" s="74"/>
      <c r="J504" s="265"/>
      <c r="K504" s="300"/>
      <c r="L504" s="523" t="str" cm="1">
        <f t="array" ref="L504">IFERROR(_xlfn.IFS($K504="1 - Start", (_xlfn.XLOOKUP("1 - End", $K504:$K1512,$J504:$J1512)) - (_xlfn.XLOOKUP("1 - Start", $K504:$K1512, $J504:$J1512)), $K504="2 - Start", (_xlfn.XLOOKUP("2 - End", $K504:$K1512, $J504:$J1512)) - (_xlfn.XLOOKUP("2 - Start", $K504:$K1512, $J504:$J1512)), $K504="3 - Start", (_xlfn.XLOOKUP("3 - End", $K504:K1512, $J504:$J1512)) - (_xlfn.XLOOKUP("3 - Start", $K504:K1512, $J504:$J1512)), $K504="4 - Start", (_xlfn.XLOOKUP("4 - End", $K504:$K1512, $J504:$J1512)) - (_xlfn.XLOOKUP("4 - Start", $K504:$K1512, $J504:J1512))), "")</f>
        <v/>
      </c>
      <c r="M504" s="352"/>
      <c r="N504" s="373"/>
      <c r="O504" s="395"/>
      <c r="P504" s="373"/>
      <c r="Q504" s="539" t="str" cm="1">
        <f t="array" ref="Q504">_xlfn.IFNA(IF($P504="N", $O504, (_xlfn.IFS(AND($P504="Y", $M504="1"), 15-$O504, AND($M504="2", $P504="Y"), 9-$O504, AND($M504="3", $P504="Y"), 11-$O504))), "")</f>
        <v/>
      </c>
      <c r="R504" s="540" t="str">
        <f>IF($K504="Session Start", SUM($L504:(INDEX($K504:$K1493, (MATCH("Session End", $K504:$K1493, 0))))), "")</f>
        <v/>
      </c>
      <c r="S504" s="332"/>
      <c r="T504" s="333"/>
      <c r="U504" s="171" t="s">
        <v>131</v>
      </c>
      <c r="V504" s="76"/>
      <c r="W504" s="556" t="str">
        <f>IFERROR(INDEX('Kennel Link Mapping'!$B$1:$B$4, (MATCH('Session Log'!$V504, 'Kennel Link Mapping'!$A$1:$A$4, 0))), "")</f>
        <v/>
      </c>
      <c r="X504" s="353"/>
    </row>
    <row r="505" spans="1:24" ht="39.75" customHeight="1" x14ac:dyDescent="0.15">
      <c r="A505" s="62"/>
      <c r="B505" s="118"/>
      <c r="C505" s="62"/>
      <c r="D505" s="165"/>
      <c r="E505" s="177"/>
      <c r="F505" s="165"/>
      <c r="G505" s="54"/>
      <c r="H505" s="54"/>
      <c r="I505" s="54"/>
      <c r="J505" s="206"/>
      <c r="K505" s="203"/>
      <c r="L505" s="521" t="str" cm="1">
        <f t="array" ref="L505">IFERROR(_xlfn.IFS($K505="1 - Start", (_xlfn.XLOOKUP("1 - End", $K505:$K1513,$J505:$J1513)) - (_xlfn.XLOOKUP("1 - Start", $K505:$K1513, $J505:$J1513)), $K505="2 - Start", (_xlfn.XLOOKUP("2 - End", $K505:$K1513, $J505:$J1513)) - (_xlfn.XLOOKUP("2 - Start", $K505:$K1513, $J505:$J1513)), $K505="3 - Start", (_xlfn.XLOOKUP("3 - End", $K505:K1513, $J505:$J1513)) - (_xlfn.XLOOKUP("3 - Start", $K505:K1513, $J505:$J1513)), $K505="4 - Start", (_xlfn.XLOOKUP("4 - End", $K505:$K1513, $J505:$J1513)) - (_xlfn.XLOOKUP("4 - Start", $K505:$K1513, $J505:J1513))), "")</f>
        <v/>
      </c>
      <c r="Q505" s="535" t="str" cm="1">
        <f t="array" ref="Q505">_xlfn.IFNA(IF($P505="N", $O505, (_xlfn.IFS(AND($P505="Y", $M505="1"), 15-$O505, AND($M505="2", $P505="Y"), 9-$O505, AND($M505="3", $P505="Y"), 11-$O505))), "")</f>
        <v/>
      </c>
      <c r="R505" s="536" t="str">
        <f>IF($K505="Session Start", SUM($L505:(INDEX($K505:$K1494, (MATCH("Session End", $K505:$K1494, 0))))), "")</f>
        <v/>
      </c>
      <c r="S505" s="411"/>
      <c r="W505" s="556" t="str">
        <f>IFERROR(INDEX('Kennel Link Mapping'!$B$1:$B$4, (MATCH('Session Log'!$V505, 'Kennel Link Mapping'!$A$1:$A$4, 0))), "")</f>
        <v/>
      </c>
    </row>
    <row r="506" spans="1:24" ht="39.75" customHeight="1" x14ac:dyDescent="0.15">
      <c r="A506" s="62"/>
      <c r="B506" s="118"/>
      <c r="C506" s="62"/>
      <c r="D506" s="165"/>
      <c r="E506" s="177"/>
      <c r="F506" s="165"/>
      <c r="G506" s="54"/>
      <c r="H506" s="54"/>
      <c r="I506" s="54"/>
      <c r="J506" s="169"/>
      <c r="K506" s="203"/>
      <c r="L506" s="521" t="str" cm="1">
        <f t="array" ref="L506">IFERROR(_xlfn.IFS($K506="1 - Start", (_xlfn.XLOOKUP("1 - End", $K506:$K1514,$J506:$J1514)) - (_xlfn.XLOOKUP("1 - Start", $K506:$K1514, $J506:$J1514)), $K506="2 - Start", (_xlfn.XLOOKUP("2 - End", $K506:$K1514, $J506:$J1514)) - (_xlfn.XLOOKUP("2 - Start", $K506:$K1514, $J506:$J1514)), $K506="3 - Start", (_xlfn.XLOOKUP("3 - End", $K506:K1514, $J506:$J1514)) - (_xlfn.XLOOKUP("3 - Start", $K506:K1514, $J506:$J1514)), $K506="4 - Start", (_xlfn.XLOOKUP("4 - End", $K506:$K1514, $J506:$J1514)) - (_xlfn.XLOOKUP("4 - Start", $K506:$K1514, $J506:J1514))), "")</f>
        <v/>
      </c>
      <c r="Q506" s="535" t="str" cm="1">
        <f t="array" ref="Q506">_xlfn.IFNA(IF($P506="N", $O506, (_xlfn.IFS(AND($P506="Y", $M506="1"), 15-$O506, AND($M506="2", $P506="Y"), 9-$O506, AND($M506="3", $P506="Y"), 11-$O506))), "")</f>
        <v/>
      </c>
      <c r="R506" s="536" t="str">
        <f>IF($K506="Session Start", SUM($L506:(INDEX($K506:$K1495, (MATCH("Session End", $K506:$K1495, 0))))), "")</f>
        <v/>
      </c>
      <c r="S506" s="411"/>
      <c r="W506" s="556" t="str">
        <f>IFERROR(INDEX('Kennel Link Mapping'!$B$1:$B$4, (MATCH('Session Log'!$V506, 'Kennel Link Mapping'!$A$1:$A$4, 0))), "")</f>
        <v/>
      </c>
    </row>
    <row r="507" spans="1:24" ht="39.75" customHeight="1" x14ac:dyDescent="0.15">
      <c r="A507" s="62"/>
      <c r="B507" s="118"/>
      <c r="C507" s="62"/>
      <c r="D507" s="165"/>
      <c r="E507" s="177"/>
      <c r="F507" s="165"/>
      <c r="G507" s="54"/>
      <c r="H507" s="54"/>
      <c r="I507" s="54"/>
      <c r="J507" s="169"/>
      <c r="K507" s="203"/>
      <c r="L507" s="521" t="str" cm="1">
        <f t="array" ref="L507">IFERROR(_xlfn.IFS($K507="1 - Start", (_xlfn.XLOOKUP("1 - End", $K507:$K1515,$J507:$J1515)) - (_xlfn.XLOOKUP("1 - Start", $K507:$K1515, $J507:$J1515)), $K507="2 - Start", (_xlfn.XLOOKUP("2 - End", $K507:$K1515, $J507:$J1515)) - (_xlfn.XLOOKUP("2 - Start", $K507:$K1515, $J507:$J1515)), $K507="3 - Start", (_xlfn.XLOOKUP("3 - End", $K507:K1515, $J507:$J1515)) - (_xlfn.XLOOKUP("3 - Start", $K507:K1515, $J507:$J1515)), $K507="4 - Start", (_xlfn.XLOOKUP("4 - End", $K507:$K1515, $J507:$J1515)) - (_xlfn.XLOOKUP("4 - Start", $K507:$K1515, $J507:J1515))), "")</f>
        <v/>
      </c>
      <c r="Q507" s="535" t="str" cm="1">
        <f t="array" ref="Q507">_xlfn.IFNA(IF($P507="N", $O507, (_xlfn.IFS(AND($P507="Y", $M507="1"), 15-$O507, AND($M507="2", $P507="Y"), 9-$O507, AND($M507="3", $P507="Y"), 11-$O507))), "")</f>
        <v/>
      </c>
      <c r="R507" s="536" t="str">
        <f>IF($K507="Session Start", SUM($L507:(INDEX($K507:$K1496, (MATCH("Session End", $K507:$K1496, 0))))), "")</f>
        <v/>
      </c>
      <c r="S507" s="411"/>
      <c r="W507" s="556" t="str">
        <f>IFERROR(INDEX('Kennel Link Mapping'!$B$1:$B$4, (MATCH('Session Log'!$V507, 'Kennel Link Mapping'!$A$1:$A$4, 0))), "")</f>
        <v/>
      </c>
    </row>
    <row r="508" spans="1:24" ht="39.75" customHeight="1" x14ac:dyDescent="0.15">
      <c r="A508" s="62"/>
      <c r="B508" s="118"/>
      <c r="C508" s="62"/>
      <c r="D508" s="165"/>
      <c r="E508" s="177"/>
      <c r="F508" s="165"/>
      <c r="G508" s="54"/>
      <c r="H508" s="54"/>
      <c r="I508" s="54"/>
      <c r="J508" s="206"/>
      <c r="K508" s="204"/>
      <c r="L508" s="521" t="str" cm="1">
        <f t="array" ref="L508">IFERROR(_xlfn.IFS($K508="1 - Start", (_xlfn.XLOOKUP("1 - End", $K508:$K1516,$J508:$J1516)) - (_xlfn.XLOOKUP("1 - Start", $K508:$K1516, $J508:$J1516)), $K508="2 - Start", (_xlfn.XLOOKUP("2 - End", $K508:$K1516, $J508:$J1516)) - (_xlfn.XLOOKUP("2 - Start", $K508:$K1516, $J508:$J1516)), $K508="3 - Start", (_xlfn.XLOOKUP("3 - End", $K508:K1516, $J508:$J1516)) - (_xlfn.XLOOKUP("3 - Start", $K508:K1516, $J508:$J1516)), $K508="4 - Start", (_xlfn.XLOOKUP("4 - End", $K508:$K1516, $J508:$J1516)) - (_xlfn.XLOOKUP("4 - Start", $K508:$K1516, $J508:J1516))), "")</f>
        <v/>
      </c>
      <c r="Q508" s="535" t="str" cm="1">
        <f t="array" ref="Q508">_xlfn.IFNA(IF($P508="N", $O508, (_xlfn.IFS(AND($P508="Y", $M508="1"), 15-$O508, AND($M508="2", $P508="Y"), 9-$O508, AND($M508="3", $P508="Y"), 11-$O508))), "")</f>
        <v/>
      </c>
      <c r="R508" s="536" t="str">
        <f>IF($K508="Session Start", SUM($L508:(INDEX($K508:$K1497, (MATCH("Session End", $K508:$K1497, 0))))), "")</f>
        <v/>
      </c>
      <c r="S508" s="411"/>
      <c r="W508" s="556" t="str">
        <f>IFERROR(INDEX('Kennel Link Mapping'!$B$1:$B$4, (MATCH('Session Log'!$V508, 'Kennel Link Mapping'!$A$1:$A$4, 0))), "")</f>
        <v/>
      </c>
    </row>
    <row r="509" spans="1:24" ht="39.75" customHeight="1" x14ac:dyDescent="0.15">
      <c r="A509" s="62"/>
      <c r="B509" s="118"/>
      <c r="C509" s="62"/>
      <c r="D509" s="165"/>
      <c r="E509" s="177"/>
      <c r="F509" s="165"/>
      <c r="G509" s="54"/>
      <c r="H509" s="54"/>
      <c r="I509" s="54"/>
      <c r="J509" s="206"/>
      <c r="K509" s="204"/>
      <c r="L509" s="521"/>
      <c r="Q509" s="535"/>
      <c r="R509" s="536" t="str">
        <f>IF($K509="Session Start", SUM($L509:(INDEX($K509:$K1498, (MATCH("Session End", $K509:$K1498, 0))))), "")</f>
        <v/>
      </c>
      <c r="S509" s="411"/>
      <c r="W509" s="556" t="str">
        <f>IFERROR(INDEX('Kennel Link Mapping'!$B$1:$B$4, (MATCH('Session Log'!$V509, 'Kennel Link Mapping'!$A$1:$A$4, 0))), "")</f>
        <v/>
      </c>
    </row>
    <row r="510" spans="1:24" ht="39.75" customHeight="1" x14ac:dyDescent="0.15">
      <c r="A510" s="62"/>
      <c r="B510" s="118"/>
      <c r="C510" s="62"/>
      <c r="D510" s="165"/>
      <c r="E510" s="177"/>
      <c r="F510" s="165"/>
      <c r="G510" s="54"/>
      <c r="H510" s="54"/>
      <c r="I510" s="54"/>
      <c r="J510" s="206"/>
      <c r="K510" s="204"/>
      <c r="L510" s="521" t="str" cm="1">
        <f t="array" ref="L510">IFERROR(_xlfn.IFS($K510="1 - Start", (_xlfn.XLOOKUP("1 - End", $K510:$K1517,$J510:$J1517)) - (_xlfn.XLOOKUP("1 - Start", $K510:$K1517, $J510:$J1517)), $K510="2 - Start", (_xlfn.XLOOKUP("2 - End", $K510:$K1517, $J510:$J1517)) - (_xlfn.XLOOKUP("2 - Start", $K510:$K1517, $J510:$J1517)), $K510="3 - Start", (_xlfn.XLOOKUP("3 - End", $K510:K1517, $J510:$J1517)) - (_xlfn.XLOOKUP("3 - Start", $K510:K1517, $J510:$J1517)), $K510="4 - Start", (_xlfn.XLOOKUP("4 - End", $K510:$K1517, $J510:$J1517)) - (_xlfn.XLOOKUP("4 - Start", $K510:$K1517, $J510:J1517))), "")</f>
        <v/>
      </c>
      <c r="Q510" s="535" t="str" cm="1">
        <f t="array" ref="Q510">_xlfn.IFNA(IF($P510="N", $O510, (_xlfn.IFS(AND($P510="Y", $M510="1"), 15-$O510, AND($M510="2", $P510="Y"), 9-$O510, AND($M510="3", $P510="Y"), 11-$O510))), "")</f>
        <v/>
      </c>
      <c r="R510" s="536" t="str">
        <f>IF($K510="Session Start", SUM($L510:(INDEX($K510:$K1499, (MATCH("Session End", $K510:$K1499, 0))))), "")</f>
        <v/>
      </c>
      <c r="S510" s="411"/>
      <c r="W510" s="556" t="str">
        <f>IFERROR(INDEX('Kennel Link Mapping'!$B$1:$B$4, (MATCH('Session Log'!$V510, 'Kennel Link Mapping'!$A$1:$A$4, 0))), "")</f>
        <v/>
      </c>
    </row>
    <row r="511" spans="1:24" ht="39.75" customHeight="1" x14ac:dyDescent="0.15">
      <c r="A511" s="62"/>
      <c r="B511" s="118"/>
      <c r="C511" s="62"/>
      <c r="D511" s="165"/>
      <c r="E511" s="177"/>
      <c r="F511" s="165"/>
      <c r="G511" s="54"/>
      <c r="H511" s="54"/>
      <c r="I511" s="54"/>
      <c r="J511" s="206"/>
      <c r="K511" s="204"/>
      <c r="L511" s="521" t="str" cm="1">
        <f t="array" ref="L511">IFERROR(_xlfn.IFS($K511="1 - Start", (_xlfn.XLOOKUP("1 - End", $K511:$K1518,$J511:$J1518)) - (_xlfn.XLOOKUP("1 - Start", $K511:$K1518, $J511:$J1518)), $K511="2 - Start", (_xlfn.XLOOKUP("2 - End", $K511:$K1518, $J511:$J1518)) - (_xlfn.XLOOKUP("2 - Start", $K511:$K1518, $J511:$J1518)), $K511="3 - Start", (_xlfn.XLOOKUP("3 - End", $K511:K1518, $J511:$J1518)) - (_xlfn.XLOOKUP("3 - Start", $K511:K1518, $J511:$J1518)), $K511="4 - Start", (_xlfn.XLOOKUP("4 - End", $K511:$K1518, $J511:$J1518)) - (_xlfn.XLOOKUP("4 - Start", $K511:$K1518, $J511:J1518))), "")</f>
        <v/>
      </c>
      <c r="Q511" s="535" t="str" cm="1">
        <f t="array" ref="Q511">_xlfn.IFNA(IF($P511="N", $O511, (_xlfn.IFS(AND($P511="Y", $M511="1"), 15-$O511, AND($M511="2", $P511="Y"), 9-$O511, AND($M511="3", $P511="Y"), 11-$O511))), "")</f>
        <v/>
      </c>
      <c r="R511" s="536" t="str">
        <f>IF($K511="Session Start", SUM($L511:(INDEX($K511:$K1500, (MATCH("Session End", $K511:$K1500, 0))))), "")</f>
        <v/>
      </c>
      <c r="S511" s="411"/>
      <c r="V511" s="463"/>
      <c r="W511" s="556" t="str">
        <f>IFERROR(INDEX('Kennel Link Mapping'!$B$1:$B$4, (MATCH('Session Log'!$V511, 'Kennel Link Mapping'!$A$1:$A$4, 0))), "")</f>
        <v/>
      </c>
    </row>
    <row r="512" spans="1:24" ht="39.75" customHeight="1" x14ac:dyDescent="0.15">
      <c r="A512" s="62"/>
      <c r="B512" s="118"/>
      <c r="C512" s="62"/>
      <c r="D512" s="165"/>
      <c r="E512" s="177"/>
      <c r="F512" s="165"/>
      <c r="G512" s="54"/>
      <c r="H512" s="54"/>
      <c r="I512" s="54"/>
      <c r="J512" s="169"/>
      <c r="K512" s="204"/>
      <c r="L512" s="521" t="str" cm="1">
        <f t="array" ref="L512">IFERROR(_xlfn.IFS($K512="1 - Start", (_xlfn.XLOOKUP("1 - End", $K512:$K1519,$J512:$J1519)) - (_xlfn.XLOOKUP("1 - Start", $K512:$K1519, $J512:$J1519)), $K512="2 - Start", (_xlfn.XLOOKUP("2 - End", $K512:$K1519, $J512:$J1519)) - (_xlfn.XLOOKUP("2 - Start", $K512:$K1519, $J512:$J1519)), $K512="3 - Start", (_xlfn.XLOOKUP("3 - End", $K512:K1519, $J512:$J1519)) - (_xlfn.XLOOKUP("3 - Start", $K512:K1519, $J512:$J1519)), $K512="4 - Start", (_xlfn.XLOOKUP("4 - End", $K512:$K1519, $J512:$J1519)) - (_xlfn.XLOOKUP("4 - Start", $K512:$K1519, $J512:J1519))), "")</f>
        <v/>
      </c>
      <c r="Q512" s="535" t="str" cm="1">
        <f t="array" ref="Q512">_xlfn.IFNA(IF($P512="N", $O512, (_xlfn.IFS(AND($P512="Y", $M512="1"), 15-$O512, AND($M512="2", $P512="Y"), 9-$O512, AND($M512="3", $P512="Y"), 11-$O512))), "")</f>
        <v/>
      </c>
      <c r="R512" s="536" t="str">
        <f>IF($K512="Session Start", SUM($L512:(INDEX($K512:$K1501, (MATCH("Session End", $K512:$K1501, 0))))), "")</f>
        <v/>
      </c>
      <c r="S512" s="411"/>
      <c r="W512" s="556" t="str">
        <f>IFERROR(INDEX('Kennel Link Mapping'!$B$1:$B$4, (MATCH('Session Log'!$V512, 'Kennel Link Mapping'!$A$1:$A$4, 0))), "")</f>
        <v/>
      </c>
    </row>
    <row r="513" spans="1:24" ht="39.75" customHeight="1" x14ac:dyDescent="0.15">
      <c r="A513" s="62"/>
      <c r="B513" s="118"/>
      <c r="C513" s="62"/>
      <c r="D513" s="165"/>
      <c r="E513" s="177"/>
      <c r="F513" s="165"/>
      <c r="G513" s="54"/>
      <c r="H513" s="54"/>
      <c r="I513" s="54"/>
      <c r="J513" s="169"/>
      <c r="K513" s="204"/>
      <c r="L513" s="521" t="str" cm="1">
        <f t="array" ref="L513">IFERROR(_xlfn.IFS($K513="1 - Start", (_xlfn.XLOOKUP("1 - End", $K513:$K1520,$J513:$J1520)) - (_xlfn.XLOOKUP("1 - Start", $K513:$K1520, $J513:$J1520)), $K513="2 - Start", (_xlfn.XLOOKUP("2 - End", $K513:$K1520, $J513:$J1520)) - (_xlfn.XLOOKUP("2 - Start", $K513:$K1520, $J513:$J1520)), $K513="3 - Start", (_xlfn.XLOOKUP("3 - End", $K513:K1520, $J513:$J1520)) - (_xlfn.XLOOKUP("3 - Start", $K513:K1520, $J513:$J1520)), $K513="4 - Start", (_xlfn.XLOOKUP("4 - End", $K513:$K1520, $J513:$J1520)) - (_xlfn.XLOOKUP("4 - Start", $K513:$K1520, $J513:J1520))), "")</f>
        <v/>
      </c>
      <c r="Q513" s="535" t="str" cm="1">
        <f t="array" ref="Q513">_xlfn.IFNA(IF($P513="N", $O513, (_xlfn.IFS(AND($P513="Y", $M513="1"), 15-$O513, AND($M513="2", $P513="Y"), 9-$O513, AND($M513="3", $P513="Y"), 11-$O513))), "")</f>
        <v/>
      </c>
      <c r="R513" s="536" t="str">
        <f>IF($K513="Session Start", SUM($L513:(INDEX($K513:$K1502, (MATCH("Session End", $K513:$K1502, 0))))), "")</f>
        <v/>
      </c>
      <c r="S513" s="411"/>
      <c r="W513" s="556" t="str">
        <f>IFERROR(INDEX('Kennel Link Mapping'!$B$1:$B$4, (MATCH('Session Log'!$V513, 'Kennel Link Mapping'!$A$1:$A$4, 0))), "")</f>
        <v/>
      </c>
    </row>
    <row r="514" spans="1:24" ht="39.75" customHeight="1" x14ac:dyDescent="0.15">
      <c r="A514" s="62"/>
      <c r="B514" s="118"/>
      <c r="C514" s="62"/>
      <c r="D514" s="165"/>
      <c r="E514" s="177"/>
      <c r="F514" s="165"/>
      <c r="G514" s="54"/>
      <c r="H514" s="54"/>
      <c r="I514" s="54"/>
      <c r="J514" s="169"/>
      <c r="K514" s="204"/>
      <c r="L514" s="521" t="str" cm="1">
        <f t="array" ref="L514">IFERROR(_xlfn.IFS($K514="1 - Start", (_xlfn.XLOOKUP("1 - End", $K514:$K1521,$J514:$J1521)) - (_xlfn.XLOOKUP("1 - Start", $K514:$K1521, $J514:$J1521)), $K514="2 - Start", (_xlfn.XLOOKUP("2 - End", $K514:$K1521, $J514:$J1521)) - (_xlfn.XLOOKUP("2 - Start", $K514:$K1521, $J514:$J1521)), $K514="3 - Start", (_xlfn.XLOOKUP("3 - End", $K514:K1521, $J514:$J1521)) - (_xlfn.XLOOKUP("3 - Start", $K514:K1521, $J514:$J1521)), $K514="4 - Start", (_xlfn.XLOOKUP("4 - End", $K514:$K1521, $J514:$J1521)) - (_xlfn.XLOOKUP("4 - Start", $K514:$K1521, $J514:J1521))), "")</f>
        <v/>
      </c>
      <c r="Q514" s="535" t="str" cm="1">
        <f t="array" ref="Q514">_xlfn.IFNA(IF($P514="N", $O514, (_xlfn.IFS(AND($P514="Y", $M514="1"), 15-$O514, AND($M514="2", $P514="Y"), 9-$O514, AND($M514="3", $P514="Y"), 11-$O514))), "")</f>
        <v/>
      </c>
      <c r="R514" s="536" t="str">
        <f>IF($K514="Session Start", SUM($L514:(INDEX($K514:$K1503, (MATCH("Session End", $K514:$K1503, 0))))), "")</f>
        <v/>
      </c>
      <c r="S514" s="411"/>
      <c r="W514" s="556" t="str">
        <f>IFERROR(INDEX('Kennel Link Mapping'!$B$1:$B$4, (MATCH('Session Log'!$V514, 'Kennel Link Mapping'!$A$1:$A$4, 0))), "")</f>
        <v/>
      </c>
    </row>
    <row r="515" spans="1:24" ht="39.75" customHeight="1" x14ac:dyDescent="0.15">
      <c r="A515" s="62"/>
      <c r="B515" s="118"/>
      <c r="C515" s="62"/>
      <c r="D515" s="165"/>
      <c r="E515" s="177"/>
      <c r="F515" s="165"/>
      <c r="G515" s="54"/>
      <c r="H515" s="54"/>
      <c r="I515" s="54"/>
      <c r="J515" s="206"/>
      <c r="K515" s="204"/>
      <c r="L515" s="521" t="str" cm="1">
        <f t="array" ref="L515">IFERROR(_xlfn.IFS($K515="1 - Start", (_xlfn.XLOOKUP("1 - End", $K515:$K1522,$J515:$J1522)) - (_xlfn.XLOOKUP("1 - Start", $K515:$K1522, $J515:$J1522)), $K515="2 - Start", (_xlfn.XLOOKUP("2 - End", $K515:$K1522, $J515:$J1522)) - (_xlfn.XLOOKUP("2 - Start", $K515:$K1522, $J515:$J1522)), $K515="3 - Start", (_xlfn.XLOOKUP("3 - End", $K515:K1522, $J515:$J1522)) - (_xlfn.XLOOKUP("3 - Start", $K515:K1522, $J515:$J1522)), $K515="4 - Start", (_xlfn.XLOOKUP("4 - End", $K515:$K1522, $J515:$J1522)) - (_xlfn.XLOOKUP("4 - Start", $K515:$K1522, $J515:J1522))), "")</f>
        <v/>
      </c>
      <c r="Q515" s="535" t="str" cm="1">
        <f t="array" ref="Q515">_xlfn.IFNA(IF($P515="N", $O515, (_xlfn.IFS(AND($P515="Y", $M515="1"), 15-$O515, AND($M515="2", $P515="Y"), 9-$O515, AND($M515="3", $P515="Y"), 11-$O515))), "")</f>
        <v/>
      </c>
      <c r="R515" s="536" t="str">
        <f>IF($K515="Session Start", SUM($L515:(INDEX($K515:$K1504, (MATCH("Session End", $K515:$K1504, 0))))), "")</f>
        <v/>
      </c>
      <c r="S515" s="411"/>
      <c r="W515" s="556" t="str">
        <f>IFERROR(INDEX('Kennel Link Mapping'!$B$1:$B$4, (MATCH('Session Log'!$V515, 'Kennel Link Mapping'!$A$1:$A$4, 0))), "")</f>
        <v/>
      </c>
    </row>
    <row r="516" spans="1:24" s="428" customFormat="1" ht="39.75" customHeight="1" x14ac:dyDescent="0.15">
      <c r="A516" s="414"/>
      <c r="B516" s="430"/>
      <c r="C516" s="414"/>
      <c r="D516" s="415"/>
      <c r="E516" s="416"/>
      <c r="F516" s="415"/>
      <c r="G516" s="417"/>
      <c r="H516" s="417"/>
      <c r="I516" s="417"/>
      <c r="J516" s="418"/>
      <c r="K516" s="419"/>
      <c r="L516" s="522" t="str" cm="1">
        <f t="array" ref="L516">IFERROR(_xlfn.IFS($K516="1 - Start", (_xlfn.XLOOKUP("1 - End", $K516:$K1523,$J516:$J1523)) - (_xlfn.XLOOKUP("1 - Start", $K516:$K1523, $J516:$J1523)), $K516="2 - Start", (_xlfn.XLOOKUP("2 - End", $K516:$K1523, $J516:$J1523)) - (_xlfn.XLOOKUP("2 - Start", $K516:$K1523, $J516:$J1523)), $K516="3 - Start", (_xlfn.XLOOKUP("3 - End", $K516:K1523, $J516:$J1523)) - (_xlfn.XLOOKUP("3 - Start", $K516:K1523, $J516:$J1523)), $K516="4 - Start", (_xlfn.XLOOKUP("4 - End", $K516:$K1523, $J516:$J1523)) - (_xlfn.XLOOKUP("4 - Start", $K516:$K1523, $J516:J1523))), "")</f>
        <v/>
      </c>
      <c r="M516" s="420"/>
      <c r="N516" s="422"/>
      <c r="O516" s="421"/>
      <c r="P516" s="422"/>
      <c r="Q516" s="537" t="str" cm="1">
        <f t="array" ref="Q516">_xlfn.IFNA(IF($P516="N", $O516, (_xlfn.IFS(AND($P516="Y", $M516="1"), 15-$O516, AND($M516="2", $P516="Y"), 9-$O516, AND($M516="3", $P516="Y"), 11-$O516))), "")</f>
        <v/>
      </c>
      <c r="R516" s="538" t="str">
        <f>IF($K516="Session Start", SUM($L516:(INDEX($K516:$K1505, (MATCH("Session End", $K516:$K1505, 0))))), "")</f>
        <v/>
      </c>
      <c r="S516" s="423"/>
      <c r="T516" s="424"/>
      <c r="U516" s="425"/>
      <c r="V516" s="426"/>
      <c r="W516" s="556" t="str">
        <f>IFERROR(INDEX('Kennel Link Mapping'!$B$1:$B$4, (MATCH('Session Log'!$V516, 'Kennel Link Mapping'!$A$1:$A$4, 0))), "")</f>
        <v/>
      </c>
      <c r="X516" s="427"/>
    </row>
    <row r="517" spans="1:24" s="46" customFormat="1" ht="39.75" customHeight="1" x14ac:dyDescent="0.15">
      <c r="A517" s="192"/>
      <c r="B517" s="118"/>
      <c r="C517" s="370"/>
      <c r="D517" s="361"/>
      <c r="E517" s="362"/>
      <c r="F517" s="361"/>
      <c r="G517" s="74"/>
      <c r="H517" s="74"/>
      <c r="I517" s="74"/>
      <c r="J517" s="265"/>
      <c r="K517" s="349"/>
      <c r="L517" s="523" t="str" cm="1">
        <f t="array" ref="L517">IFERROR(_xlfn.IFS($K517="1 - Start", (_xlfn.XLOOKUP("1 - End", $K517:$K1524,$J517:$J1524)) - (_xlfn.XLOOKUP("1 - Start", $K517:$K1524, $J517:$J1524)), $K517="2 - Start", (_xlfn.XLOOKUP("2 - End", $K517:$K1524, $J517:$J1524)) - (_xlfn.XLOOKUP("2 - Start", $K517:$K1524, $J517:$J1524)), $K517="3 - Start", (_xlfn.XLOOKUP("3 - End", $K517:K1524, $J517:$J1524)) - (_xlfn.XLOOKUP("3 - Start", $K517:K1524, $J517:$J1524)), $K517="4 - Start", (_xlfn.XLOOKUP("4 - End", $K517:$K1524, $J517:$J1524)) - (_xlfn.XLOOKUP("4 - Start", $K517:$K1524, $J517:J1524))), "")</f>
        <v/>
      </c>
      <c r="M517" s="352"/>
      <c r="N517" s="373"/>
      <c r="O517" s="395"/>
      <c r="P517" s="373"/>
      <c r="Q517" s="539" t="str" cm="1">
        <f t="array" ref="Q517">_xlfn.IFNA(IF($P517="N", $O517, (_xlfn.IFS(AND($P517="Y", $M517="1"), 15-$O517, AND($M517="2", $P517="Y"), 9-$O517, AND($M517="3", $P517="Y"), 11-$O517))), "")</f>
        <v/>
      </c>
      <c r="R517" s="540" t="str">
        <f>IF($K517="Session Start", SUM($L517:(INDEX($K517:$K1506, (MATCH("Session End", $K517:$K1506, 0))))), "")</f>
        <v/>
      </c>
      <c r="S517" s="332"/>
      <c r="T517" s="333"/>
      <c r="U517" s="171" t="s">
        <v>131</v>
      </c>
      <c r="V517" s="76"/>
      <c r="W517" s="556" t="str">
        <f>IFERROR(INDEX('Kennel Link Mapping'!$B$1:$B$4, (MATCH('Session Log'!$V517, 'Kennel Link Mapping'!$A$1:$A$4, 0))), "")</f>
        <v/>
      </c>
      <c r="X517" s="353"/>
    </row>
    <row r="518" spans="1:24" ht="39.75" customHeight="1" x14ac:dyDescent="0.15">
      <c r="A518" s="192"/>
      <c r="B518" s="118"/>
      <c r="C518" s="62"/>
      <c r="D518" s="165"/>
      <c r="E518" s="177"/>
      <c r="F518" s="165"/>
      <c r="G518" s="54"/>
      <c r="H518" s="54"/>
      <c r="I518" s="54"/>
      <c r="J518" s="206"/>
      <c r="K518" s="204"/>
      <c r="L518" s="521" t="str" cm="1">
        <f t="array" ref="L518">IFERROR(_xlfn.IFS($K518="1 - Start", (_xlfn.XLOOKUP("1 - End", $K518:$K1525,$J518:$J1525)) - (_xlfn.XLOOKUP("1 - Start", $K518:$K1525, $J518:$J1525)), $K518="2 - Start", (_xlfn.XLOOKUP("2 - End", $K518:$K1525, $J518:$J1525)) - (_xlfn.XLOOKUP("2 - Start", $K518:$K1525, $J518:$J1525)), $K518="3 - Start", (_xlfn.XLOOKUP("3 - End", $K518:K1525, $J518:$J1525)) - (_xlfn.XLOOKUP("3 - Start", $K518:K1525, $J518:$J1525)), $K518="4 - Start", (_xlfn.XLOOKUP("4 - End", $K518:$K1525, $J518:$J1525)) - (_xlfn.XLOOKUP("4 - Start", $K518:$K1525, $J518:J1525))), "")</f>
        <v/>
      </c>
      <c r="Q518" s="535" t="str" cm="1">
        <f t="array" ref="Q518">_xlfn.IFNA(IF($P518="N", $O518, (_xlfn.IFS(AND($P518="Y", $M518="1"), 15-$O518, AND($M518="2", $P518="Y"), 9-$O518, AND($M518="3", $P518="Y"), 11-$O518))), "")</f>
        <v/>
      </c>
      <c r="R518" s="536" t="str">
        <f>IF($K518="Session Start", SUM($L518:(INDEX($K518:$K1507, (MATCH("Session End", $K518:$K1507, 0))))), "")</f>
        <v/>
      </c>
      <c r="S518" s="411"/>
      <c r="W518" s="556" t="str">
        <f>IFERROR(INDEX('Kennel Link Mapping'!$B$1:$B$4, (MATCH('Session Log'!$V518, 'Kennel Link Mapping'!$A$1:$A$4, 0))), "")</f>
        <v/>
      </c>
    </row>
    <row r="519" spans="1:24" ht="39.75" customHeight="1" x14ac:dyDescent="0.15">
      <c r="A519" s="192"/>
      <c r="B519" s="118"/>
      <c r="C519" s="62"/>
      <c r="D519" s="165"/>
      <c r="E519" s="177"/>
      <c r="F519" s="165"/>
      <c r="G519" s="54"/>
      <c r="H519" s="54"/>
      <c r="I519" s="54"/>
      <c r="J519" s="169"/>
      <c r="K519" s="204"/>
      <c r="L519" s="521" t="str" cm="1">
        <f t="array" ref="L519">IFERROR(_xlfn.IFS($K519="1 - Start", (_xlfn.XLOOKUP("1 - End", $K519:$K1526,$J519:$J1526)) - (_xlfn.XLOOKUP("1 - Start", $K519:$K1526, $J519:$J1526)), $K519="2 - Start", (_xlfn.XLOOKUP("2 - End", $K519:$K1526, $J519:$J1526)) - (_xlfn.XLOOKUP("2 - Start", $K519:$K1526, $J519:$J1526)), $K519="3 - Start", (_xlfn.XLOOKUP("3 - End", $K519:K1526, $J519:$J1526)) - (_xlfn.XLOOKUP("3 - Start", $K519:K1526, $J519:$J1526)), $K519="4 - Start", (_xlfn.XLOOKUP("4 - End", $K519:$K1526, $J519:$J1526)) - (_xlfn.XLOOKUP("4 - Start", $K519:$K1526, $J519:J1526))), "")</f>
        <v/>
      </c>
      <c r="Q519" s="535" t="str" cm="1">
        <f t="array" ref="Q519">_xlfn.IFNA(IF($P519="N", $O519, (_xlfn.IFS(AND($P519="Y", $M519="1"), 15-$O519, AND($M519="2", $P519="Y"), 9-$O519, AND($M519="3", $P519="Y"), 11-$O519))), "")</f>
        <v/>
      </c>
      <c r="R519" s="536" t="str">
        <f>IF($K519="Session Start", SUM($L519:(INDEX($K519:$K1508, (MATCH("Session End", $K519:$K1508, 0))))), "")</f>
        <v/>
      </c>
      <c r="S519" s="411"/>
      <c r="W519" s="556" t="str">
        <f>IFERROR(INDEX('Kennel Link Mapping'!$B$1:$B$4, (MATCH('Session Log'!$V519, 'Kennel Link Mapping'!$A$1:$A$4, 0))), "")</f>
        <v/>
      </c>
    </row>
    <row r="520" spans="1:24" ht="39.75" customHeight="1" x14ac:dyDescent="0.15">
      <c r="A520" s="192"/>
      <c r="B520" s="118"/>
      <c r="C520" s="62"/>
      <c r="D520" s="165"/>
      <c r="E520" s="177"/>
      <c r="F520" s="165"/>
      <c r="G520" s="54"/>
      <c r="H520" s="54"/>
      <c r="I520" s="54"/>
      <c r="J520" s="169"/>
      <c r="K520" s="204"/>
      <c r="L520" s="521" t="str" cm="1">
        <f t="array" ref="L520">IFERROR(_xlfn.IFS($K520="1 - Start", (_xlfn.XLOOKUP("1 - End", $K520:$K1527,$J520:$J1527)) - (_xlfn.XLOOKUP("1 - Start", $K520:$K1527, $J520:$J1527)), $K520="2 - Start", (_xlfn.XLOOKUP("2 - End", $K520:$K1527, $J520:$J1527)) - (_xlfn.XLOOKUP("2 - Start", $K520:$K1527, $J520:$J1527)), $K520="3 - Start", (_xlfn.XLOOKUP("3 - End", $K520:K1527, $J520:$J1527)) - (_xlfn.XLOOKUP("3 - Start", $K520:K1527, $J520:$J1527)), $K520="4 - Start", (_xlfn.XLOOKUP("4 - End", $K520:$K1527, $J520:$J1527)) - (_xlfn.XLOOKUP("4 - Start", $K520:$K1527, $J520:J1527))), "")</f>
        <v/>
      </c>
      <c r="Q520" s="535" t="str" cm="1">
        <f t="array" ref="Q520">_xlfn.IFNA(IF($P520="N", $O520, (_xlfn.IFS(AND($P520="Y", $M520="1"), 15-$O520, AND($M520="2", $P520="Y"), 9-$O520, AND($M520="3", $P520="Y"), 11-$O520))), "")</f>
        <v/>
      </c>
      <c r="R520" s="536" t="str">
        <f>IF($K520="Session Start", SUM($L520:(INDEX($K520:$K1509, (MATCH("Session End", $K520:$K1509, 0))))), "")</f>
        <v/>
      </c>
      <c r="S520" s="411"/>
      <c r="W520" s="556" t="str">
        <f>IFERROR(INDEX('Kennel Link Mapping'!$B$1:$B$4, (MATCH('Session Log'!$V520, 'Kennel Link Mapping'!$A$1:$A$4, 0))), "")</f>
        <v/>
      </c>
    </row>
    <row r="521" spans="1:24" ht="39.75" customHeight="1" x14ac:dyDescent="0.15">
      <c r="A521" s="192"/>
      <c r="B521" s="118"/>
      <c r="C521" s="62"/>
      <c r="D521" s="165"/>
      <c r="E521" s="177"/>
      <c r="F521" s="165"/>
      <c r="G521" s="54"/>
      <c r="H521" s="54"/>
      <c r="I521" s="54"/>
      <c r="J521" s="169"/>
      <c r="K521" s="204"/>
      <c r="L521" s="521" t="str" cm="1">
        <f t="array" ref="L521">IFERROR(_xlfn.IFS($K521="1 - Start", (_xlfn.XLOOKUP("1 - End", $K521:$K1528,$J521:$J1528)) - (_xlfn.XLOOKUP("1 - Start", $K521:$K1528, $J521:$J1528)), $K521="2 - Start", (_xlfn.XLOOKUP("2 - End", $K521:$K1528, $J521:$J1528)) - (_xlfn.XLOOKUP("2 - Start", $K521:$K1528, $J521:$J1528)), $K521="3 - Start", (_xlfn.XLOOKUP("3 - End", $K521:K1528, $J521:$J1528)) - (_xlfn.XLOOKUP("3 - Start", $K521:K1528, $J521:$J1528)), $K521="4 - Start", (_xlfn.XLOOKUP("4 - End", $K521:$K1528, $J521:$J1528)) - (_xlfn.XLOOKUP("4 - Start", $K521:$K1528, $J521:J1528))), "")</f>
        <v/>
      </c>
      <c r="Q521" s="535" t="str" cm="1">
        <f t="array" ref="Q521">_xlfn.IFNA(IF($P521="N", $O521, (_xlfn.IFS(AND($P521="Y", $M521="1"), 15-$O521, AND($M521="2", $P521="Y"), 9-$O521, AND($M521="3", $P521="Y"), 11-$O521))), "")</f>
        <v/>
      </c>
      <c r="R521" s="536" t="str">
        <f>IF($K521="Session Start", SUM($L521:(INDEX($K521:$K1510, (MATCH("Session End", $K521:$K1510, 0))))), "")</f>
        <v/>
      </c>
      <c r="S521" s="411"/>
      <c r="W521" s="556" t="str">
        <f>IFERROR(INDEX('Kennel Link Mapping'!$B$1:$B$4, (MATCH('Session Log'!$V521, 'Kennel Link Mapping'!$A$1:$A$4, 0))), "")</f>
        <v/>
      </c>
    </row>
    <row r="522" spans="1:24" ht="39.75" customHeight="1" x14ac:dyDescent="0.15">
      <c r="A522" s="192"/>
      <c r="B522" s="118"/>
      <c r="C522" s="62"/>
      <c r="D522" s="165"/>
      <c r="E522" s="177"/>
      <c r="F522" s="165"/>
      <c r="G522" s="54"/>
      <c r="H522" s="54"/>
      <c r="I522" s="54"/>
      <c r="J522" s="169"/>
      <c r="K522" s="204"/>
      <c r="L522" s="521" t="str" cm="1">
        <f t="array" ref="L522">IFERROR(_xlfn.IFS($K522="1 - Start", (_xlfn.XLOOKUP("1 - End", $K522:$K1529,$J522:$J1529)) - (_xlfn.XLOOKUP("1 - Start", $K522:$K1529, $J522:$J1529)), $K522="2 - Start", (_xlfn.XLOOKUP("2 - End", $K522:$K1529, $J522:$J1529)) - (_xlfn.XLOOKUP("2 - Start", $K522:$K1529, $J522:$J1529)), $K522="3 - Start", (_xlfn.XLOOKUP("3 - End", $K522:K1529, $J522:$J1529)) - (_xlfn.XLOOKUP("3 - Start", $K522:K1529, $J522:$J1529)), $K522="4 - Start", (_xlfn.XLOOKUP("4 - End", $K522:$K1529, $J522:$J1529)) - (_xlfn.XLOOKUP("4 - Start", $K522:$K1529, $J522:J1529))), "")</f>
        <v/>
      </c>
      <c r="Q522" s="535" t="str" cm="1">
        <f t="array" ref="Q522">_xlfn.IFNA(IF($P522="N", $O522, (_xlfn.IFS(AND($P522="Y", $M522="1"), 15-$O522, AND($M522="2", $P522="Y"), 9-$O522, AND($M522="3", $P522="Y"), 11-$O522))), "")</f>
        <v/>
      </c>
      <c r="R522" s="536" t="str">
        <f>IF($K522="Session Start", SUM($L522:(INDEX($K522:$K1511, (MATCH("Session End", $K522:$K1511, 0))))), "")</f>
        <v/>
      </c>
      <c r="S522" s="411"/>
      <c r="W522" s="556" t="str">
        <f>IFERROR(INDEX('Kennel Link Mapping'!$B$1:$B$4, (MATCH('Session Log'!$V522, 'Kennel Link Mapping'!$A$1:$A$4, 0))), "")</f>
        <v/>
      </c>
    </row>
    <row r="523" spans="1:24" ht="39.75" customHeight="1" x14ac:dyDescent="0.15">
      <c r="A523" s="192"/>
      <c r="B523" s="118"/>
      <c r="C523" s="62"/>
      <c r="D523" s="165"/>
      <c r="E523" s="177"/>
      <c r="F523" s="165"/>
      <c r="G523" s="54"/>
      <c r="H523" s="54"/>
      <c r="I523" s="54"/>
      <c r="J523" s="169"/>
      <c r="K523" s="204"/>
      <c r="L523" s="521" t="str" cm="1">
        <f t="array" ref="L523">IFERROR(_xlfn.IFS($K523="1 - Start", (_xlfn.XLOOKUP("1 - End", $K523:$K1530,$J523:$J1530)) - (_xlfn.XLOOKUP("1 - Start", $K523:$K1530, $J523:$J1530)), $K523="2 - Start", (_xlfn.XLOOKUP("2 - End", $K523:$K1530, $J523:$J1530)) - (_xlfn.XLOOKUP("2 - Start", $K523:$K1530, $J523:$J1530)), $K523="3 - Start", (_xlfn.XLOOKUP("3 - End", $K523:K1530, $J523:$J1530)) - (_xlfn.XLOOKUP("3 - Start", $K523:K1530, $J523:$J1530)), $K523="4 - Start", (_xlfn.XLOOKUP("4 - End", $K523:$K1530, $J523:$J1530)) - (_xlfn.XLOOKUP("4 - Start", $K523:$K1530, $J523:J1530))), "")</f>
        <v/>
      </c>
      <c r="Q523" s="535" t="str" cm="1">
        <f t="array" ref="Q523">_xlfn.IFNA(IF($P523="N", $O523, (_xlfn.IFS(AND($P523="Y", $M523="1"), 15-$O523, AND($M523="2", $P523="Y"), 9-$O523, AND($M523="3", $P523="Y"), 11-$O523))), "")</f>
        <v/>
      </c>
      <c r="R523" s="536" t="str">
        <f>IF($K523="Session Start", SUM($L523:(INDEX($K523:$K1512, (MATCH("Session End", $K523:$K1512, 0))))), "")</f>
        <v/>
      </c>
      <c r="S523" s="411"/>
      <c r="W523" s="556" t="str">
        <f>IFERROR(INDEX('Kennel Link Mapping'!$B$1:$B$4, (MATCH('Session Log'!$V523, 'Kennel Link Mapping'!$A$1:$A$4, 0))), "")</f>
        <v/>
      </c>
    </row>
    <row r="524" spans="1:24" ht="39.75" customHeight="1" x14ac:dyDescent="0.15">
      <c r="A524" s="192"/>
      <c r="B524" s="118"/>
      <c r="C524" s="62"/>
      <c r="D524" s="165"/>
      <c r="E524" s="177"/>
      <c r="F524" s="165"/>
      <c r="G524" s="54"/>
      <c r="H524" s="54"/>
      <c r="I524" s="54"/>
      <c r="J524" s="169"/>
      <c r="K524" s="204"/>
      <c r="L524" s="521" t="str" cm="1">
        <f t="array" ref="L524">IFERROR(_xlfn.IFS($K524="1 - Start", (_xlfn.XLOOKUP("1 - End", $K524:$K1531,$J524:$J1531)) - (_xlfn.XLOOKUP("1 - Start", $K524:$K1531, $J524:$J1531)), $K524="2 - Start", (_xlfn.XLOOKUP("2 - End", $K524:$K1531, $J524:$J1531)) - (_xlfn.XLOOKUP("2 - Start", $K524:$K1531, $J524:$J1531)), $K524="3 - Start", (_xlfn.XLOOKUP("3 - End", $K524:K1531, $J524:$J1531)) - (_xlfn.XLOOKUP("3 - Start", $K524:K1531, $J524:$J1531)), $K524="4 - Start", (_xlfn.XLOOKUP("4 - End", $K524:$K1531, $J524:$J1531)) - (_xlfn.XLOOKUP("4 - Start", $K524:$K1531, $J524:J1531))), "")</f>
        <v/>
      </c>
      <c r="Q524" s="535" t="str" cm="1">
        <f t="array" ref="Q524">_xlfn.IFNA(IF($P524="N", $O524, (_xlfn.IFS(AND($P524="Y", $M524="1"), 15-$O524, AND($M524="2", $P524="Y"), 9-$O524, AND($M524="3", $P524="Y"), 11-$O524))), "")</f>
        <v/>
      </c>
      <c r="R524" s="536" t="str">
        <f>IF($K524="Session Start", SUM($L524:(INDEX($K524:$K1513, (MATCH("Session End", $K524:$K1513, 0))))), "")</f>
        <v/>
      </c>
      <c r="S524" s="411"/>
      <c r="W524" s="556" t="str">
        <f>IFERROR(INDEX('Kennel Link Mapping'!$B$1:$B$4, (MATCH('Session Log'!$V524, 'Kennel Link Mapping'!$A$1:$A$4, 0))), "")</f>
        <v/>
      </c>
    </row>
    <row r="525" spans="1:24" ht="39.75" customHeight="1" x14ac:dyDescent="0.15">
      <c r="A525" s="192"/>
      <c r="B525" s="118"/>
      <c r="C525" s="62"/>
      <c r="D525" s="165"/>
      <c r="E525" s="177"/>
      <c r="F525" s="165"/>
      <c r="G525" s="54"/>
      <c r="H525" s="54"/>
      <c r="I525" s="54"/>
      <c r="J525" s="169"/>
      <c r="K525" s="204"/>
      <c r="L525" s="521" t="str" cm="1">
        <f t="array" ref="L525">IFERROR(_xlfn.IFS($K525="1 - Start", (_xlfn.XLOOKUP("1 - End", $K525:$K1532,$J525:$J1532)) - (_xlfn.XLOOKUP("1 - Start", $K525:$K1532, $J525:$J1532)), $K525="2 - Start", (_xlfn.XLOOKUP("2 - End", $K525:$K1532, $J525:$J1532)) - (_xlfn.XLOOKUP("2 - Start", $K525:$K1532, $J525:$J1532)), $K525="3 - Start", (_xlfn.XLOOKUP("3 - End", $K525:K1532, $J525:$J1532)) - (_xlfn.XLOOKUP("3 - Start", $K525:K1532, $J525:$J1532)), $K525="4 - Start", (_xlfn.XLOOKUP("4 - End", $K525:$K1532, $J525:$J1532)) - (_xlfn.XLOOKUP("4 - Start", $K525:$K1532, $J525:J1532))), "")</f>
        <v/>
      </c>
      <c r="Q525" s="535" t="str" cm="1">
        <f t="array" ref="Q525">_xlfn.IFNA(IF($P525="N", $O525, (_xlfn.IFS(AND($P525="Y", $M525="1"), 15-$O525, AND($M525="2", $P525="Y"), 9-$O525, AND($M525="3", $P525="Y"), 11-$O525))), "")</f>
        <v/>
      </c>
      <c r="R525" s="536" t="str">
        <f>IF($K525="Session Start", SUM($L525:(INDEX($K525:$K1514, (MATCH("Session End", $K525:$K1514, 0))))), "")</f>
        <v/>
      </c>
      <c r="S525" s="411"/>
      <c r="W525" s="556" t="str">
        <f>IFERROR(INDEX('Kennel Link Mapping'!$B$1:$B$4, (MATCH('Session Log'!$V525, 'Kennel Link Mapping'!$A$1:$A$4, 0))), "")</f>
        <v/>
      </c>
    </row>
    <row r="526" spans="1:24" ht="39.75" customHeight="1" x14ac:dyDescent="0.15">
      <c r="A526" s="192"/>
      <c r="B526" s="118"/>
      <c r="C526" s="62"/>
      <c r="D526" s="165"/>
      <c r="E526" s="177"/>
      <c r="F526" s="165"/>
      <c r="G526" s="54"/>
      <c r="H526" s="54"/>
      <c r="I526" s="54"/>
      <c r="J526" s="169"/>
      <c r="K526" s="204"/>
      <c r="L526" s="521" t="str" cm="1">
        <f t="array" ref="L526">IFERROR(_xlfn.IFS($K526="1 - Start", (_xlfn.XLOOKUP("1 - End", $K526:$K1533,$J526:$J1533)) - (_xlfn.XLOOKUP("1 - Start", $K526:$K1533, $J526:$J1533)), $K526="2 - Start", (_xlfn.XLOOKUP("2 - End", $K526:$K1533, $J526:$J1533)) - (_xlfn.XLOOKUP("2 - Start", $K526:$K1533, $J526:$J1533)), $K526="3 - Start", (_xlfn.XLOOKUP("3 - End", $K526:K1533, $J526:$J1533)) - (_xlfn.XLOOKUP("3 - Start", $K526:K1533, $J526:$J1533)), $K526="4 - Start", (_xlfn.XLOOKUP("4 - End", $K526:$K1533, $J526:$J1533)) - (_xlfn.XLOOKUP("4 - Start", $K526:$K1533, $J526:J1533))), "")</f>
        <v/>
      </c>
      <c r="Q526" s="535" t="str" cm="1">
        <f t="array" ref="Q526">_xlfn.IFNA(IF($P526="N", $O526, (_xlfn.IFS(AND($P526="Y", $M526="1"), 15-$O526, AND($M526="2", $P526="Y"), 9-$O526, AND($M526="3", $P526="Y"), 11-$O526))), "")</f>
        <v/>
      </c>
      <c r="R526" s="536" t="str">
        <f>IF($K526="Session Start", SUM($L526:(INDEX($K526:$K1515, (MATCH("Session End", $K526:$K1515, 0))))), "")</f>
        <v/>
      </c>
      <c r="S526" s="411"/>
      <c r="W526" s="556" t="str">
        <f>IFERROR(INDEX('Kennel Link Mapping'!$B$1:$B$4, (MATCH('Session Log'!$V526, 'Kennel Link Mapping'!$A$1:$A$4, 0))), "")</f>
        <v/>
      </c>
    </row>
    <row r="527" spans="1:24" ht="39.75" customHeight="1" x14ac:dyDescent="0.15">
      <c r="A527" s="192"/>
      <c r="B527" s="118"/>
      <c r="C527" s="62"/>
      <c r="D527" s="165"/>
      <c r="E527" s="177"/>
      <c r="F527" s="165"/>
      <c r="G527" s="54"/>
      <c r="H527" s="54"/>
      <c r="I527" s="54"/>
      <c r="J527" s="169"/>
      <c r="K527" s="204"/>
      <c r="L527" s="521" t="str" cm="1">
        <f t="array" ref="L527">IFERROR(_xlfn.IFS($K527="1 - Start", (_xlfn.XLOOKUP("1 - End", $K527:$K1534,$J527:$J1534)) - (_xlfn.XLOOKUP("1 - Start", $K527:$K1534, $J527:$J1534)), $K527="2 - Start", (_xlfn.XLOOKUP("2 - End", $K527:$K1534, $J527:$J1534)) - (_xlfn.XLOOKUP("2 - Start", $K527:$K1534, $J527:$J1534)), $K527="3 - Start", (_xlfn.XLOOKUP("3 - End", $K527:K1534, $J527:$J1534)) - (_xlfn.XLOOKUP("3 - Start", $K527:K1534, $J527:$J1534)), $K527="4 - Start", (_xlfn.XLOOKUP("4 - End", $K527:$K1534, $J527:$J1534)) - (_xlfn.XLOOKUP("4 - Start", $K527:$K1534, $J527:J1534))), "")</f>
        <v/>
      </c>
      <c r="Q527" s="535" t="str" cm="1">
        <f t="array" ref="Q527">_xlfn.IFNA(IF($P527="N", $O527, (_xlfn.IFS(AND($P527="Y", $M527="1"), 15-$O527, AND($M527="2", $P527="Y"), 9-$O527, AND($M527="3", $P527="Y"), 11-$O527))), "")</f>
        <v/>
      </c>
      <c r="R527" s="536" t="str">
        <f>IF($K527="Session Start", SUM($L527:(INDEX($K527:$K1516, (MATCH("Session End", $K527:$K1516, 0))))), "")</f>
        <v/>
      </c>
      <c r="S527" s="411"/>
      <c r="W527" s="556" t="str">
        <f>IFERROR(INDEX('Kennel Link Mapping'!$B$1:$B$4, (MATCH('Session Log'!$V527, 'Kennel Link Mapping'!$A$1:$A$4, 0))), "")</f>
        <v/>
      </c>
    </row>
    <row r="528" spans="1:24" ht="39.75" customHeight="1" x14ac:dyDescent="0.15">
      <c r="A528" s="192"/>
      <c r="B528" s="118"/>
      <c r="C528" s="62"/>
      <c r="D528" s="165"/>
      <c r="E528" s="177"/>
      <c r="F528" s="165"/>
      <c r="G528" s="54"/>
      <c r="H528" s="54"/>
      <c r="I528" s="54"/>
      <c r="J528" s="206"/>
      <c r="K528" s="204"/>
      <c r="L528" s="521" t="str" cm="1">
        <f t="array" ref="L528">IFERROR(_xlfn.IFS($K528="1 - Start", (_xlfn.XLOOKUP("1 - End", $K528:$K1535,$J528:$J1535)) - (_xlfn.XLOOKUP("1 - Start", $K528:$K1535, $J528:$J1535)), $K528="2 - Start", (_xlfn.XLOOKUP("2 - End", $K528:$K1535, $J528:$J1535)) - (_xlfn.XLOOKUP("2 - Start", $K528:$K1535, $J528:$J1535)), $K528="3 - Start", (_xlfn.XLOOKUP("3 - End", $K528:K1535, $J528:$J1535)) - (_xlfn.XLOOKUP("3 - Start", $K528:K1535, $J528:$J1535)), $K528="4 - Start", (_xlfn.XLOOKUP("4 - End", $K528:$K1535, $J528:$J1535)) - (_xlfn.XLOOKUP("4 - Start", $K528:$K1535, $J528:J1535))), "")</f>
        <v/>
      </c>
      <c r="Q528" s="535" t="str" cm="1">
        <f t="array" ref="Q528">_xlfn.IFNA(IF($P528="N", $O528, (_xlfn.IFS(AND($P528="Y", $M528="1"), 15-$O528, AND($M528="2", $P528="Y"), 9-$O528, AND($M528="3", $P528="Y"), 11-$O528))), "")</f>
        <v/>
      </c>
      <c r="R528" s="536" t="str">
        <f>IF($K528="Session Start", SUM($L528:(INDEX($K528:$K1517, (MATCH("Session End", $K528:$K1517, 0))))), "")</f>
        <v/>
      </c>
      <c r="S528" s="411"/>
      <c r="W528" s="556" t="str">
        <f>IFERROR(INDEX('Kennel Link Mapping'!$B$1:$B$4, (MATCH('Session Log'!$V528, 'Kennel Link Mapping'!$A$1:$A$4, 0))), "")</f>
        <v/>
      </c>
    </row>
    <row r="529" spans="1:24" ht="39.75" customHeight="1" x14ac:dyDescent="0.15">
      <c r="A529" s="192"/>
      <c r="B529" s="118"/>
      <c r="C529" s="62"/>
      <c r="D529" s="165"/>
      <c r="E529" s="177"/>
      <c r="F529" s="165"/>
      <c r="G529" s="54"/>
      <c r="H529" s="54"/>
      <c r="I529" s="54"/>
      <c r="J529" s="206"/>
      <c r="K529" s="204"/>
      <c r="L529" s="521" t="str" cm="1">
        <f t="array" ref="L529">IFERROR(_xlfn.IFS($K529="1 - Start", (_xlfn.XLOOKUP("1 - End", $K529:$K1536,$J529:$J1536)) - (_xlfn.XLOOKUP("1 - Start", $K529:$K1536, $J529:$J1536)), $K529="2 - Start", (_xlfn.XLOOKUP("2 - End", $K529:$K1536, $J529:$J1536)) - (_xlfn.XLOOKUP("2 - Start", $K529:$K1536, $J529:$J1536)), $K529="3 - Start", (_xlfn.XLOOKUP("3 - End", $K529:K1536, $J529:$J1536)) - (_xlfn.XLOOKUP("3 - Start", $K529:K1536, $J529:$J1536)), $K529="4 - Start", (_xlfn.XLOOKUP("4 - End", $K529:$K1536, $J529:$J1536)) - (_xlfn.XLOOKUP("4 - Start", $K529:$K1536, $J529:J1536))), "")</f>
        <v/>
      </c>
      <c r="Q529" s="535" t="str" cm="1">
        <f t="array" ref="Q529">_xlfn.IFNA(IF($P529="N", $O529, (_xlfn.IFS(AND($P529="Y", $M529="1"), 15-$O529, AND($M529="2", $P529="Y"), 9-$O529, AND($M529="3", $P529="Y"), 11-$O529))), "")</f>
        <v/>
      </c>
      <c r="R529" s="536" t="str">
        <f>IF($K529="Session Start", SUM($L529:(INDEX($K529:$K1518, (MATCH("Session End", $K529:$K1518, 0))))), "")</f>
        <v/>
      </c>
      <c r="S529" s="411"/>
      <c r="W529" s="556" t="str">
        <f>IFERROR(INDEX('Kennel Link Mapping'!$B$1:$B$4, (MATCH('Session Log'!$V529, 'Kennel Link Mapping'!$A$1:$A$4, 0))), "")</f>
        <v/>
      </c>
    </row>
    <row r="530" spans="1:24" ht="39.75" customHeight="1" x14ac:dyDescent="0.15">
      <c r="A530" s="192"/>
      <c r="B530" s="118"/>
      <c r="C530" s="62"/>
      <c r="D530" s="165"/>
      <c r="E530" s="177"/>
      <c r="F530" s="165"/>
      <c r="G530" s="54"/>
      <c r="H530" s="54"/>
      <c r="I530" s="54"/>
      <c r="J530" s="206"/>
      <c r="K530" s="204"/>
      <c r="L530" s="521" t="str" cm="1">
        <f t="array" ref="L530">IFERROR(_xlfn.IFS($K530="1 - Start", (_xlfn.XLOOKUP("1 - End", $K530:$K1537,$J530:$J1537)) - (_xlfn.XLOOKUP("1 - Start", $K530:$K1537, $J530:$J1537)), $K530="2 - Start", (_xlfn.XLOOKUP("2 - End", $K530:$K1537, $J530:$J1537)) - (_xlfn.XLOOKUP("2 - Start", $K530:$K1537, $J530:$J1537)), $K530="3 - Start", (_xlfn.XLOOKUP("3 - End", $K530:K1537, $J530:$J1537)) - (_xlfn.XLOOKUP("3 - Start", $K530:K1537, $J530:$J1537)), $K530="4 - Start", (_xlfn.XLOOKUP("4 - End", $K530:$K1537, $J530:$J1537)) - (_xlfn.XLOOKUP("4 - Start", $K530:$K1537, $J530:J1537))), "")</f>
        <v/>
      </c>
      <c r="Q530" s="535" t="str" cm="1">
        <f t="array" ref="Q530">_xlfn.IFNA(IF($P530="N", $O530, (_xlfn.IFS(AND($P530="Y", $M530="1"), 15-$O530, AND($M530="2", $P530="Y"), 9-$O530, AND($M530="3", $P530="Y"), 11-$O530))), "")</f>
        <v/>
      </c>
      <c r="R530" s="536" t="str">
        <f>IF($K530="Session Start", SUM($L530:(INDEX($K530:$K1519, (MATCH("Session End", $K530:$K1519, 0))))), "")</f>
        <v/>
      </c>
      <c r="S530" s="411"/>
      <c r="W530" s="556" t="str">
        <f>IFERROR(INDEX('Kennel Link Mapping'!$B$1:$B$4, (MATCH('Session Log'!$V530, 'Kennel Link Mapping'!$A$1:$A$4, 0))), "")</f>
        <v/>
      </c>
    </row>
    <row r="531" spans="1:24" ht="39.75" customHeight="1" x14ac:dyDescent="0.15">
      <c r="A531" s="192"/>
      <c r="B531" s="118"/>
      <c r="C531" s="62"/>
      <c r="D531" s="165"/>
      <c r="E531" s="177"/>
      <c r="F531" s="165"/>
      <c r="G531" s="54"/>
      <c r="H531" s="54"/>
      <c r="I531" s="54"/>
      <c r="J531" s="169"/>
      <c r="K531" s="204"/>
      <c r="L531" s="521" t="str" cm="1">
        <f t="array" ref="L531">IFERROR(_xlfn.IFS($K531="1 - Start", (_xlfn.XLOOKUP("1 - End", $K531:$K1538,$J531:$J1538)) - (_xlfn.XLOOKUP("1 - Start", $K531:$K1538, $J531:$J1538)), $K531="2 - Start", (_xlfn.XLOOKUP("2 - End", $K531:$K1538, $J531:$J1538)) - (_xlfn.XLOOKUP("2 - Start", $K531:$K1538, $J531:$J1538)), $K531="3 - Start", (_xlfn.XLOOKUP("3 - End", $K531:K1538, $J531:$J1538)) - (_xlfn.XLOOKUP("3 - Start", $K531:K1538, $J531:$J1538)), $K531="4 - Start", (_xlfn.XLOOKUP("4 - End", $K531:$K1538, $J531:$J1538)) - (_xlfn.XLOOKUP("4 - Start", $K531:$K1538, $J531:J1538))), "")</f>
        <v/>
      </c>
      <c r="Q531" s="535" t="str" cm="1">
        <f t="array" ref="Q531">_xlfn.IFNA(IF($P531="N", $O531, (_xlfn.IFS(AND($P531="Y", $M531="1"), 15-$O531, AND($M531="2", $P531="Y"), 9-$O531, AND($M531="3", $P531="Y"), 11-$O531))), "")</f>
        <v/>
      </c>
      <c r="R531" s="536" t="str">
        <f>IF($K531="Session Start", SUM($L531:(INDEX($K531:$K1520, (MATCH("Session End", $K531:$K1520, 0))))), "")</f>
        <v/>
      </c>
      <c r="S531" s="411"/>
      <c r="W531" s="556" t="str">
        <f>IFERROR(INDEX('Kennel Link Mapping'!$B$1:$B$4, (MATCH('Session Log'!$V531, 'Kennel Link Mapping'!$A$1:$A$4, 0))), "")</f>
        <v/>
      </c>
    </row>
    <row r="532" spans="1:24" ht="39.75" customHeight="1" x14ac:dyDescent="0.15">
      <c r="A532" s="192"/>
      <c r="B532" s="118"/>
      <c r="C532" s="62"/>
      <c r="D532" s="165"/>
      <c r="E532" s="177"/>
      <c r="F532" s="165"/>
      <c r="G532" s="54"/>
      <c r="H532" s="54"/>
      <c r="I532" s="54"/>
      <c r="J532" s="169"/>
      <c r="K532" s="204"/>
      <c r="L532" s="521" t="str" cm="1">
        <f t="array" ref="L532">IFERROR(_xlfn.IFS($K532="1 - Start", (_xlfn.XLOOKUP("1 - End", $K532:$K1539,$J532:$J1539)) - (_xlfn.XLOOKUP("1 - Start", $K532:$K1539, $J532:$J1539)), $K532="2 - Start", (_xlfn.XLOOKUP("2 - End", $K532:$K1539, $J532:$J1539)) - (_xlfn.XLOOKUP("2 - Start", $K532:$K1539, $J532:$J1539)), $K532="3 - Start", (_xlfn.XLOOKUP("3 - End", $K532:K1539, $J532:$J1539)) - (_xlfn.XLOOKUP("3 - Start", $K532:K1539, $J532:$J1539)), $K532="4 - Start", (_xlfn.XLOOKUP("4 - End", $K532:$K1539, $J532:$J1539)) - (_xlfn.XLOOKUP("4 - Start", $K532:$K1539, $J532:J1539))), "")</f>
        <v/>
      </c>
      <c r="Q532" s="535" t="str" cm="1">
        <f t="array" ref="Q532">_xlfn.IFNA(IF($P532="N", $O532, (_xlfn.IFS(AND($P532="Y", $M532="1"), 15-$O532, AND($M532="2", $P532="Y"), 9-$O532, AND($M532="3", $P532="Y"), 11-$O532))), "")</f>
        <v/>
      </c>
      <c r="R532" s="536" t="str">
        <f>IF($K532="Session Start", SUM($L532:(INDEX($K532:$K1521, (MATCH("Session End", $K532:$K1521, 0))))), "")</f>
        <v/>
      </c>
      <c r="S532" s="411"/>
      <c r="W532" s="556" t="str">
        <f>IFERROR(INDEX('Kennel Link Mapping'!$B$1:$B$4, (MATCH('Session Log'!$V532, 'Kennel Link Mapping'!$A$1:$A$4, 0))), "")</f>
        <v/>
      </c>
    </row>
    <row r="533" spans="1:24" s="428" customFormat="1" ht="39.75" customHeight="1" x14ac:dyDescent="0.15">
      <c r="A533" s="431"/>
      <c r="B533" s="430"/>
      <c r="C533" s="414"/>
      <c r="D533" s="415"/>
      <c r="E533" s="416"/>
      <c r="F533" s="415"/>
      <c r="G533" s="417"/>
      <c r="H533" s="417"/>
      <c r="I533" s="417"/>
      <c r="J533" s="418"/>
      <c r="K533" s="419"/>
      <c r="L533" s="522" t="str" cm="1">
        <f t="array" ref="L533">IFERROR(_xlfn.IFS($K533="1 - Start", (_xlfn.XLOOKUP("1 - End", $K533:$K1540,$J533:$J1540)) - (_xlfn.XLOOKUP("1 - Start", $K533:$K1540, $J533:$J1540)), $K533="2 - Start", (_xlfn.XLOOKUP("2 - End", $K533:$K1540, $J533:$J1540)) - (_xlfn.XLOOKUP("2 - Start", $K533:$K1540, $J533:$J1540)), $K533="3 - Start", (_xlfn.XLOOKUP("3 - End", $K533:K1540, $J533:$J1540)) - (_xlfn.XLOOKUP("3 - Start", $K533:K1540, $J533:$J1540)), $K533="4 - Start", (_xlfn.XLOOKUP("4 - End", $K533:$K1540, $J533:$J1540)) - (_xlfn.XLOOKUP("4 - Start", $K533:$K1540, $J533:J1540))), "")</f>
        <v/>
      </c>
      <c r="M533" s="420"/>
      <c r="N533" s="422"/>
      <c r="O533" s="421"/>
      <c r="P533" s="422"/>
      <c r="Q533" s="537" t="str" cm="1">
        <f t="array" ref="Q533">_xlfn.IFNA(IF($P533="N", $O533, (_xlfn.IFS(AND($P533="Y", $M533="1"), 15-$O533, AND($M533="2", $P533="Y"), 9-$O533, AND($M533="3", $P533="Y"), 11-$O533))), "")</f>
        <v/>
      </c>
      <c r="R533" s="538" t="str">
        <f>IF($K533="Session Start", SUM($L533:(INDEX($K533:$K1522, (MATCH("Session End", $K533:$K1522, 0))))), "")</f>
        <v/>
      </c>
      <c r="S533" s="411"/>
      <c r="T533" s="424"/>
      <c r="U533" s="425"/>
      <c r="V533" s="426"/>
      <c r="W533" s="556" t="str">
        <f>IFERROR(INDEX('Kennel Link Mapping'!$B$1:$B$4, (MATCH('Session Log'!$V533, 'Kennel Link Mapping'!$A$1:$A$4, 0))), "")</f>
        <v/>
      </c>
      <c r="X533" s="427"/>
    </row>
    <row r="534" spans="1:24" s="46" customFormat="1" ht="39.75" customHeight="1" x14ac:dyDescent="0.15">
      <c r="A534" s="192"/>
      <c r="B534" s="118"/>
      <c r="C534" s="370"/>
      <c r="D534" s="361"/>
      <c r="E534" s="362"/>
      <c r="F534" s="361"/>
      <c r="G534" s="74"/>
      <c r="H534" s="74"/>
      <c r="I534" s="74"/>
      <c r="J534" s="265"/>
      <c r="K534" s="349"/>
      <c r="L534" s="523" t="str" cm="1">
        <f t="array" ref="L534">IFERROR(_xlfn.IFS($K534="1 - Start", (_xlfn.XLOOKUP("1 - End", $K534:$K1541,$J534:$J1541)) - (_xlfn.XLOOKUP("1 - Start", $K534:$K1541, $J534:$J1541)), $K534="2 - Start", (_xlfn.XLOOKUP("2 - End", $K534:$K1541, $J534:$J1541)) - (_xlfn.XLOOKUP("2 - Start", $K534:$K1541, $J534:$J1541)), $K534="3 - Start", (_xlfn.XLOOKUP("3 - End", $K534:K1541, $J534:$J1541)) - (_xlfn.XLOOKUP("3 - Start", $K534:K1541, $J534:$J1541)), $K534="4 - Start", (_xlfn.XLOOKUP("4 - End", $K534:$K1541, $J534:$J1541)) - (_xlfn.XLOOKUP("4 - Start", $K534:$K1541, $J534:J1541))), "")</f>
        <v/>
      </c>
      <c r="M534" s="352"/>
      <c r="N534" s="373"/>
      <c r="O534" s="395"/>
      <c r="P534" s="373"/>
      <c r="Q534" s="539" t="str" cm="1">
        <f t="array" ref="Q534">_xlfn.IFNA(IF($P534="N", $O534, (_xlfn.IFS(AND($P534="Y", $M534="1"), 15-$O534, AND($M534="2", $P534="Y"), 9-$O534, AND($M534="3", $P534="Y"), 11-$O534))), "")</f>
        <v/>
      </c>
      <c r="R534" s="540" t="str">
        <f>IF($K534="Session Start", SUM($L534:(INDEX($K534:$K1523, (MATCH("Session End", $K534:$K1523, 0))))), "")</f>
        <v/>
      </c>
      <c r="S534" s="411"/>
      <c r="T534" s="333"/>
      <c r="U534" s="171" t="s">
        <v>130</v>
      </c>
      <c r="V534" s="76"/>
      <c r="W534" s="556" t="str">
        <f>IFERROR(INDEX('Kennel Link Mapping'!$B$1:$B$4, (MATCH('Session Log'!$V534, 'Kennel Link Mapping'!$A$1:$A$4, 0))), "")</f>
        <v/>
      </c>
      <c r="X534" s="353"/>
    </row>
    <row r="535" spans="1:24" ht="39.75" customHeight="1" x14ac:dyDescent="0.15">
      <c r="A535" s="192"/>
      <c r="B535" s="118"/>
      <c r="C535" s="62"/>
      <c r="D535" s="165"/>
      <c r="E535" s="177"/>
      <c r="F535" s="165"/>
      <c r="G535" s="54"/>
      <c r="H535" s="54"/>
      <c r="I535" s="54"/>
      <c r="J535" s="169"/>
      <c r="K535" s="204"/>
      <c r="L535" s="521" t="str" cm="1">
        <f t="array" ref="L535">IFERROR(_xlfn.IFS($K535="1 - Start", (_xlfn.XLOOKUP("1 - End", $K535:$K1542,$J535:$J1542)) - (_xlfn.XLOOKUP("1 - Start", $K535:$K1542, $J535:$J1542)), $K535="2 - Start", (_xlfn.XLOOKUP("2 - End", $K535:$K1542, $J535:$J1542)) - (_xlfn.XLOOKUP("2 - Start", $K535:$K1542, $J535:$J1542)), $K535="3 - Start", (_xlfn.XLOOKUP("3 - End", $K535:K1542, $J535:$J1542)) - (_xlfn.XLOOKUP("3 - Start", $K535:K1542, $J535:$J1542)), $K535="4 - Start", (_xlfn.XLOOKUP("4 - End", $K535:$K1542, $J535:$J1542)) - (_xlfn.XLOOKUP("4 - Start", $K535:$K1542, $J535:J1542))), "")</f>
        <v/>
      </c>
      <c r="Q535" s="535" t="str" cm="1">
        <f t="array" ref="Q535">_xlfn.IFNA(IF($P535="N", $O535, (_xlfn.IFS(AND($P535="Y", $M535="1"), 15-$O535, AND($M535="2", $P535="Y"), 9-$O535, AND($M535="3", $P535="Y"), 11-$O535))), "")</f>
        <v/>
      </c>
      <c r="R535" s="536" t="str">
        <f>IF($K535="Session Start", SUM($L535:(INDEX($K535:$K1524, (MATCH("Session End", $K535:$K1524, 0))))), "")</f>
        <v/>
      </c>
      <c r="S535" s="411"/>
      <c r="W535" s="556" t="str">
        <f>IFERROR(INDEX('Kennel Link Mapping'!$B$1:$B$4, (MATCH('Session Log'!$V535, 'Kennel Link Mapping'!$A$1:$A$4, 0))), "")</f>
        <v/>
      </c>
    </row>
    <row r="536" spans="1:24" ht="39.75" customHeight="1" x14ac:dyDescent="0.15">
      <c r="A536" s="192"/>
      <c r="B536" s="118"/>
      <c r="C536" s="62"/>
      <c r="D536" s="165"/>
      <c r="E536" s="177"/>
      <c r="F536" s="165"/>
      <c r="G536" s="54"/>
      <c r="H536" s="54"/>
      <c r="I536" s="54"/>
      <c r="J536" s="169"/>
      <c r="K536" s="204"/>
      <c r="L536" s="521" t="str" cm="1">
        <f t="array" ref="L536">IFERROR(_xlfn.IFS($K536="1 - Start", (_xlfn.XLOOKUP("1 - End", $K536:$K1543,$J536:$J1543)) - (_xlfn.XLOOKUP("1 - Start", $K536:$K1543, $J536:$J1543)), $K536="2 - Start", (_xlfn.XLOOKUP("2 - End", $K536:$K1543, $J536:$J1543)) - (_xlfn.XLOOKUP("2 - Start", $K536:$K1543, $J536:$J1543)), $K536="3 - Start", (_xlfn.XLOOKUP("3 - End", $K536:K1543, $J536:$J1543)) - (_xlfn.XLOOKUP("3 - Start", $K536:K1543, $J536:$J1543)), $K536="4 - Start", (_xlfn.XLOOKUP("4 - End", $K536:$K1543, $J536:$J1543)) - (_xlfn.XLOOKUP("4 - Start", $K536:$K1543, $J536:J1543))), "")</f>
        <v/>
      </c>
      <c r="Q536" s="535" t="str" cm="1">
        <f t="array" ref="Q536">_xlfn.IFNA(IF($P536="N", $O536, (_xlfn.IFS(AND($P536="Y", $M536="1"), 15-$O536, AND($M536="2", $P536="Y"), 9-$O536, AND($M536="3", $P536="Y"), 11-$O536))), "")</f>
        <v/>
      </c>
      <c r="R536" s="536" t="str">
        <f>IF($K536="Session Start", SUM($L536:(INDEX($K536:$K1525, (MATCH("Session End", $K536:$K1525, 0))))), "")</f>
        <v/>
      </c>
      <c r="S536" s="411"/>
      <c r="W536" s="556" t="str">
        <f>IFERROR(INDEX('Kennel Link Mapping'!$B$1:$B$4, (MATCH('Session Log'!$V536, 'Kennel Link Mapping'!$A$1:$A$4, 0))), "")</f>
        <v/>
      </c>
    </row>
    <row r="537" spans="1:24" ht="39.75" customHeight="1" x14ac:dyDescent="0.15">
      <c r="A537" s="192"/>
      <c r="B537" s="118"/>
      <c r="C537" s="62"/>
      <c r="D537" s="165"/>
      <c r="E537" s="177"/>
      <c r="F537" s="165"/>
      <c r="G537" s="54"/>
      <c r="H537" s="54"/>
      <c r="I537" s="54"/>
      <c r="J537" s="169"/>
      <c r="K537" s="204"/>
      <c r="L537" s="521" t="str" cm="1">
        <f t="array" ref="L537">IFERROR(_xlfn.IFS($K537="1 - Start", (_xlfn.XLOOKUP("1 - End", $K537:$K1544,$J537:$J1544)) - (_xlfn.XLOOKUP("1 - Start", $K537:$K1544, $J537:$J1544)), $K537="2 - Start", (_xlfn.XLOOKUP("2 - End", $K537:$K1544, $J537:$J1544)) - (_xlfn.XLOOKUP("2 - Start", $K537:$K1544, $J537:$J1544)), $K537="3 - Start", (_xlfn.XLOOKUP("3 - End", $K537:K1544, $J537:$J1544)) - (_xlfn.XLOOKUP("3 - Start", $K537:K1544, $J537:$J1544)), $K537="4 - Start", (_xlfn.XLOOKUP("4 - End", $K537:$K1544, $J537:$J1544)) - (_xlfn.XLOOKUP("4 - Start", $K537:$K1544, $J537:J1544))), "")</f>
        <v/>
      </c>
      <c r="Q537" s="535" t="str" cm="1">
        <f t="array" ref="Q537">_xlfn.IFNA(IF($P537="N", $O537, (_xlfn.IFS(AND($P537="Y", $M537="1"), 15-$O537, AND($M537="2", $P537="Y"), 9-$O537, AND($M537="3", $P537="Y"), 11-$O537))), "")</f>
        <v/>
      </c>
      <c r="R537" s="536" t="str">
        <f>IF($K537="Session Start", SUM($L537:(INDEX($K537:$K1526, (MATCH("Session End", $K537:$K1526, 0))))), "")</f>
        <v/>
      </c>
      <c r="S537" s="411"/>
      <c r="W537" s="556" t="str">
        <f>IFERROR(INDEX('Kennel Link Mapping'!$B$1:$B$4, (MATCH('Session Log'!$V537, 'Kennel Link Mapping'!$A$1:$A$4, 0))), "")</f>
        <v/>
      </c>
    </row>
    <row r="538" spans="1:24" ht="39.75" customHeight="1" x14ac:dyDescent="0.15">
      <c r="A538" s="192"/>
      <c r="B538" s="118"/>
      <c r="C538" s="62"/>
      <c r="D538" s="165"/>
      <c r="E538" s="177"/>
      <c r="F538" s="165"/>
      <c r="G538" s="54"/>
      <c r="H538" s="54"/>
      <c r="I538" s="54"/>
      <c r="J538" s="169"/>
      <c r="K538" s="204"/>
      <c r="L538" s="521" t="str" cm="1">
        <f t="array" ref="L538">IFERROR(_xlfn.IFS($K538="1 - Start", (_xlfn.XLOOKUP("1 - End", $K538:$K1545,$J538:$J1545)) - (_xlfn.XLOOKUP("1 - Start", $K538:$K1545, $J538:$J1545)), $K538="2 - Start", (_xlfn.XLOOKUP("2 - End", $K538:$K1545, $J538:$J1545)) - (_xlfn.XLOOKUP("2 - Start", $K538:$K1545, $J538:$J1545)), $K538="3 - Start", (_xlfn.XLOOKUP("3 - End", $K538:K1545, $J538:$J1545)) - (_xlfn.XLOOKUP("3 - Start", $K538:K1545, $J538:$J1545)), $K538="4 - Start", (_xlfn.XLOOKUP("4 - End", $K538:$K1545, $J538:$J1545)) - (_xlfn.XLOOKUP("4 - Start", $K538:$K1545, $J538:J1545))), "")</f>
        <v/>
      </c>
      <c r="Q538" s="535" t="str" cm="1">
        <f t="array" ref="Q538">_xlfn.IFNA(IF($P538="N", $O538, (_xlfn.IFS(AND($P538="Y", $M538="1"), 15-$O538, AND($M538="2", $P538="Y"), 9-$O538, AND($M538="3", $P538="Y"), 11-$O538))), "")</f>
        <v/>
      </c>
      <c r="R538" s="536" t="str">
        <f>IF($K538="Session Start", SUM($L538:(INDEX($K538:$K1527, (MATCH("Session End", $K538:$K1527, 0))))), "")</f>
        <v/>
      </c>
      <c r="S538" s="411"/>
      <c r="W538" s="556" t="str">
        <f>IFERROR(INDEX('Kennel Link Mapping'!$B$1:$B$4, (MATCH('Session Log'!$V538, 'Kennel Link Mapping'!$A$1:$A$4, 0))), "")</f>
        <v/>
      </c>
    </row>
    <row r="539" spans="1:24" ht="39.75" customHeight="1" x14ac:dyDescent="0.15">
      <c r="A539" s="192"/>
      <c r="B539" s="118"/>
      <c r="C539" s="62"/>
      <c r="D539" s="165"/>
      <c r="E539" s="177"/>
      <c r="F539" s="165"/>
      <c r="G539" s="54"/>
      <c r="H539" s="54"/>
      <c r="I539" s="54"/>
      <c r="J539" s="169"/>
      <c r="K539" s="204"/>
      <c r="L539" s="521"/>
      <c r="Q539" s="535"/>
      <c r="R539" s="536"/>
      <c r="S539" s="411"/>
      <c r="W539" s="556" t="str">
        <f>IFERROR(INDEX('Kennel Link Mapping'!$B$1:$B$4, (MATCH('Session Log'!$V539, 'Kennel Link Mapping'!$A$1:$A$4, 0))), "")</f>
        <v/>
      </c>
    </row>
    <row r="540" spans="1:24" ht="39.75" customHeight="1" x14ac:dyDescent="0.15">
      <c r="A540" s="192"/>
      <c r="B540" s="118"/>
      <c r="C540" s="62"/>
      <c r="D540" s="165"/>
      <c r="E540" s="177"/>
      <c r="F540" s="165"/>
      <c r="G540" s="54"/>
      <c r="H540" s="54"/>
      <c r="I540" s="54"/>
      <c r="J540" s="206"/>
      <c r="K540" s="204"/>
      <c r="L540" s="521" t="str" cm="1">
        <f t="array" ref="L540">IFERROR(_xlfn.IFS($K540="1 - Start", (_xlfn.XLOOKUP("1 - End", $K540:$K1546,$J540:$J1546)) - (_xlfn.XLOOKUP("1 - Start", $K540:$K1546, $J540:$J1546)), $K540="2 - Start", (_xlfn.XLOOKUP("2 - End", $K540:$K1546, $J540:$J1546)) - (_xlfn.XLOOKUP("2 - Start", $K540:$K1546, $J540:$J1546)), $K540="3 - Start", (_xlfn.XLOOKUP("3 - End", $K540:K1546, $J540:$J1546)) - (_xlfn.XLOOKUP("3 - Start", $K540:K1546, $J540:$J1546)), $K540="4 - Start", (_xlfn.XLOOKUP("4 - End", $K540:$K1546, $J540:$J1546)) - (_xlfn.XLOOKUP("4 - Start", $K540:$K1546, $J540:J1546))), "")</f>
        <v/>
      </c>
      <c r="Q540" s="535" t="str" cm="1">
        <f t="array" ref="Q540">_xlfn.IFNA(IF($P540="N", $O540, (_xlfn.IFS(AND($P540="Y", $M540="1"), 15-$O540, AND($M540="2", $P540="Y"), 9-$O540, AND($M540="3", $P540="Y"), 11-$O540))), "")</f>
        <v/>
      </c>
      <c r="R540" s="536" t="str">
        <f>IF($K540="Session Start", SUM($L540:(INDEX($K540:$K1528, (MATCH("Session End", $K540:$K1528, 0))))), "")</f>
        <v/>
      </c>
      <c r="S540" s="411"/>
      <c r="W540" s="556" t="str">
        <f>IFERROR(INDEX('Kennel Link Mapping'!$B$1:$B$4, (MATCH('Session Log'!$V540, 'Kennel Link Mapping'!$A$1:$A$4, 0))), "")</f>
        <v/>
      </c>
    </row>
    <row r="541" spans="1:24" ht="39.75" customHeight="1" x14ac:dyDescent="0.15">
      <c r="A541" s="192"/>
      <c r="B541" s="118"/>
      <c r="C541" s="62"/>
      <c r="D541" s="165"/>
      <c r="E541" s="177"/>
      <c r="F541" s="165"/>
      <c r="G541" s="54"/>
      <c r="H541" s="54"/>
      <c r="I541" s="54"/>
      <c r="J541" s="169"/>
      <c r="K541" s="204"/>
      <c r="L541" s="521" t="str" cm="1">
        <f t="array" ref="L541">IFERROR(_xlfn.IFS($K541="1 - Start", (_xlfn.XLOOKUP("1 - End", $K541:$K1547,$J541:$J1547)) - (_xlfn.XLOOKUP("1 - Start", $K541:$K1547, $J541:$J1547)), $K541="2 - Start", (_xlfn.XLOOKUP("2 - End", $K541:$K1547, $J541:$J1547)) - (_xlfn.XLOOKUP("2 - Start", $K541:$K1547, $J541:$J1547)), $K541="3 - Start", (_xlfn.XLOOKUP("3 - End", $K541:K1547, $J541:$J1547)) - (_xlfn.XLOOKUP("3 - Start", $K541:K1547, $J541:$J1547)), $K541="4 - Start", (_xlfn.XLOOKUP("4 - End", $K541:$K1547, $J541:$J1547)) - (_xlfn.XLOOKUP("4 - Start", $K541:$K1547, $J541:J1547))), "")</f>
        <v/>
      </c>
      <c r="Q541" s="535" t="str" cm="1">
        <f t="array" ref="Q541">_xlfn.IFNA(IF($P541="N", $O541, (_xlfn.IFS(AND($P541="Y", $M541="1"), 15-$O541, AND($M541="2", $P541="Y"), 9-$O541, AND($M541="3", $P541="Y"), 11-$O541))), "")</f>
        <v/>
      </c>
      <c r="R541" s="536" t="str">
        <f>IF($K541="Session Start", SUM($L541:(INDEX($K541:$K1529, (MATCH("Session End", $K541:$K1529, 0))))), "")</f>
        <v/>
      </c>
      <c r="S541" s="411"/>
      <c r="W541" s="556" t="str">
        <f>IFERROR(INDEX('Kennel Link Mapping'!$B$1:$B$4, (MATCH('Session Log'!$V541, 'Kennel Link Mapping'!$A$1:$A$4, 0))), "")</f>
        <v/>
      </c>
    </row>
    <row r="542" spans="1:24" ht="39.75" customHeight="1" x14ac:dyDescent="0.15">
      <c r="A542" s="192"/>
      <c r="B542" s="118"/>
      <c r="C542" s="62"/>
      <c r="D542" s="165"/>
      <c r="E542" s="177"/>
      <c r="F542" s="165"/>
      <c r="G542" s="54"/>
      <c r="H542" s="54"/>
      <c r="I542" s="54"/>
      <c r="J542" s="169"/>
      <c r="K542" s="204"/>
      <c r="L542" s="521" t="str" cm="1">
        <f t="array" ref="L542">IFERROR(_xlfn.IFS($K542="1 - Start", (_xlfn.XLOOKUP("1 - End", $K542:$K1548,$J542:$J1548)) - (_xlfn.XLOOKUP("1 - Start", $K542:$K1548, $J542:$J1548)), $K542="2 - Start", (_xlfn.XLOOKUP("2 - End", $K542:$K1548, $J542:$J1548)) - (_xlfn.XLOOKUP("2 - Start", $K542:$K1548, $J542:$J1548)), $K542="3 - Start", (_xlfn.XLOOKUP("3 - End", $K542:K1548, $J542:$J1548)) - (_xlfn.XLOOKUP("3 - Start", $K542:K1548, $J542:$J1548)), $K542="4 - Start", (_xlfn.XLOOKUP("4 - End", $K542:$K1548, $J542:$J1548)) - (_xlfn.XLOOKUP("4 - Start", $K542:$K1548, $J542:J1548))), "")</f>
        <v/>
      </c>
      <c r="Q542" s="535" t="str" cm="1">
        <f t="array" ref="Q542">_xlfn.IFNA(IF($P542="N", $O542, (_xlfn.IFS(AND($P542="Y", $M542="1"), 15-$O542, AND($M542="2", $P542="Y"), 9-$O542, AND($M542="3", $P542="Y"), 11-$O542))), "")</f>
        <v/>
      </c>
      <c r="R542" s="536" t="str">
        <f>IF($K542="Session Start", SUM($L542:(INDEX($K542:$K1530, (MATCH("Session End", $K542:$K1530, 0))))), "")</f>
        <v/>
      </c>
      <c r="S542" s="411"/>
      <c r="W542" s="556" t="str">
        <f>IFERROR(INDEX('Kennel Link Mapping'!$B$1:$B$4, (MATCH('Session Log'!$V542, 'Kennel Link Mapping'!$A$1:$A$4, 0))), "")</f>
        <v/>
      </c>
    </row>
    <row r="543" spans="1:24" ht="39.75" customHeight="1" x14ac:dyDescent="0.15">
      <c r="A543" s="192"/>
      <c r="B543" s="118"/>
      <c r="C543" s="62"/>
      <c r="D543" s="165"/>
      <c r="E543" s="177"/>
      <c r="F543" s="165"/>
      <c r="G543" s="54"/>
      <c r="H543" s="54"/>
      <c r="I543" s="54"/>
      <c r="J543" s="206"/>
      <c r="K543" s="204"/>
      <c r="L543" s="521" t="str" cm="1">
        <f t="array" ref="L543">IFERROR(_xlfn.IFS($K543="1 - Start", (_xlfn.XLOOKUP("1 - End", $K543:$K1549,$J543:$J1549)) - (_xlfn.XLOOKUP("1 - Start", $K543:$K1549, $J543:$J1549)), $K543="2 - Start", (_xlfn.XLOOKUP("2 - End", $K543:$K1549, $J543:$J1549)) - (_xlfn.XLOOKUP("2 - Start", $K543:$K1549, $J543:$J1549)), $K543="3 - Start", (_xlfn.XLOOKUP("3 - End", $K543:K1549, $J543:$J1549)) - (_xlfn.XLOOKUP("3 - Start", $K543:K1549, $J543:$J1549)), $K543="4 - Start", (_xlfn.XLOOKUP("4 - End", $K543:$K1549, $J543:$J1549)) - (_xlfn.XLOOKUP("4 - Start", $K543:$K1549, $J543:J1549))), "")</f>
        <v/>
      </c>
      <c r="Q543" s="535" t="str" cm="1">
        <f t="array" ref="Q543">_xlfn.IFNA(IF($P543="N", $O543, (_xlfn.IFS(AND($P543="Y", $M543="1"), 15-$O543, AND($M543="2", $P543="Y"), 9-$O543, AND($M543="3", $P543="Y"), 11-$O543))), "")</f>
        <v/>
      </c>
      <c r="R543" s="536" t="str">
        <f>IF($K543="Session Start", SUM($L543:(INDEX($K543:$K1531, (MATCH("Session End", $K543:$K1531, 0))))), "")</f>
        <v/>
      </c>
      <c r="S543" s="411"/>
      <c r="W543" s="556" t="str">
        <f>IFERROR(INDEX('Kennel Link Mapping'!$B$1:$B$4, (MATCH('Session Log'!$V543, 'Kennel Link Mapping'!$A$1:$A$4, 0))), "")</f>
        <v/>
      </c>
    </row>
    <row r="544" spans="1:24" ht="39.75" customHeight="1" x14ac:dyDescent="0.15">
      <c r="A544" s="192"/>
      <c r="B544" s="118"/>
      <c r="C544" s="62"/>
      <c r="D544" s="165"/>
      <c r="E544" s="177"/>
      <c r="F544" s="165"/>
      <c r="G544" s="54"/>
      <c r="H544" s="54"/>
      <c r="I544" s="54"/>
      <c r="J544" s="206"/>
      <c r="K544" s="204"/>
      <c r="L544" s="521" t="str" cm="1">
        <f t="array" ref="L544">IFERROR(_xlfn.IFS($K544="1 - Start", (_xlfn.XLOOKUP("1 - End", $K544:$K1550,$J544:$J1550)) - (_xlfn.XLOOKUP("1 - Start", $K544:$K1550, $J544:$J1550)), $K544="2 - Start", (_xlfn.XLOOKUP("2 - End", $K544:$K1550, $J544:$J1550)) - (_xlfn.XLOOKUP("2 - Start", $K544:$K1550, $J544:$J1550)), $K544="3 - Start", (_xlfn.XLOOKUP("3 - End", $K544:K1550, $J544:$J1550)) - (_xlfn.XLOOKUP("3 - Start", $K544:K1550, $J544:$J1550)), $K544="4 - Start", (_xlfn.XLOOKUP("4 - End", $K544:$K1550, $J544:$J1550)) - (_xlfn.XLOOKUP("4 - Start", $K544:$K1550, $J544:J1550))), "")</f>
        <v/>
      </c>
      <c r="Q544" s="535" t="str" cm="1">
        <f t="array" ref="Q544">_xlfn.IFNA(IF($P544="N", $O544, (_xlfn.IFS(AND($P544="Y", $M544="1"), 15-$O544, AND($M544="2", $P544="Y"), 9-$O544, AND($M544="3", $P544="Y"), 11-$O544))), "")</f>
        <v/>
      </c>
      <c r="R544" s="536" t="str">
        <f>IF($K544="Session Start", SUM($L544:(INDEX($K544:$K1532, (MATCH("Session End", $K544:$K1532, 0))))), "")</f>
        <v/>
      </c>
      <c r="S544" s="411"/>
      <c r="W544" s="556" t="str">
        <f>IFERROR(INDEX('Kennel Link Mapping'!$B$1:$B$4, (MATCH('Session Log'!$V544, 'Kennel Link Mapping'!$A$1:$A$4, 0))), "")</f>
        <v/>
      </c>
    </row>
    <row r="545" spans="1:24" ht="39.75" customHeight="1" x14ac:dyDescent="0.15">
      <c r="A545" s="192"/>
      <c r="B545" s="118"/>
      <c r="C545" s="62"/>
      <c r="D545" s="165"/>
      <c r="E545" s="177"/>
      <c r="F545" s="165"/>
      <c r="G545" s="54"/>
      <c r="H545" s="54"/>
      <c r="I545" s="54"/>
      <c r="J545" s="206"/>
      <c r="K545" s="204"/>
      <c r="L545" s="521" t="str" cm="1">
        <f t="array" ref="L545">IFERROR(_xlfn.IFS($K545="1 - Start", (_xlfn.XLOOKUP("1 - End", $K545:$K1551,$J545:$J1551)) - (_xlfn.XLOOKUP("1 - Start", $K545:$K1551, $J545:$J1551)), $K545="2 - Start", (_xlfn.XLOOKUP("2 - End", $K545:$K1551, $J545:$J1551)) - (_xlfn.XLOOKUP("2 - Start", $K545:$K1551, $J545:$J1551)), $K545="3 - Start", (_xlfn.XLOOKUP("3 - End", $K545:K1551, $J545:$J1551)) - (_xlfn.XLOOKUP("3 - Start", $K545:K1551, $J545:$J1551)), $K545="4 - Start", (_xlfn.XLOOKUP("4 - End", $K545:$K1551, $J545:$J1551)) - (_xlfn.XLOOKUP("4 - Start", $K545:$K1551, $J545:J1551))), "")</f>
        <v/>
      </c>
      <c r="Q545" s="535" t="str" cm="1">
        <f t="array" ref="Q545">_xlfn.IFNA(IF($P545="N", $O545, (_xlfn.IFS(AND($P545="Y", $M545="1"), 15-$O545, AND($M545="2", $P545="Y"), 9-$O545, AND($M545="3", $P545="Y"), 11-$O545))), "")</f>
        <v/>
      </c>
      <c r="R545" s="536" t="str">
        <f>IF($K545="Session Start", SUM($L545:(INDEX($K545:$K1533, (MATCH("Session End", $K545:$K1533, 0))))), "")</f>
        <v/>
      </c>
      <c r="S545" s="411"/>
      <c r="W545" s="556" t="str">
        <f>IFERROR(INDEX('Kennel Link Mapping'!$B$1:$B$4, (MATCH('Session Log'!$V545, 'Kennel Link Mapping'!$A$1:$A$4, 0))), "")</f>
        <v/>
      </c>
    </row>
    <row r="546" spans="1:24" s="428" customFormat="1" ht="39.75" customHeight="1" x14ac:dyDescent="0.15">
      <c r="A546" s="431"/>
      <c r="B546" s="430"/>
      <c r="C546" s="414"/>
      <c r="D546" s="415"/>
      <c r="E546" s="416"/>
      <c r="F546" s="415"/>
      <c r="G546" s="417"/>
      <c r="H546" s="417"/>
      <c r="I546" s="417"/>
      <c r="J546" s="418"/>
      <c r="K546" s="419"/>
      <c r="L546" s="522" t="str" cm="1">
        <f t="array" ref="L546">IFERROR(_xlfn.IFS($K546="1 - Start", (_xlfn.XLOOKUP("1 - End", $K546:$K1552,$J546:$J1552)) - (_xlfn.XLOOKUP("1 - Start", $K546:$K1552, $J546:$J1552)), $K546="2 - Start", (_xlfn.XLOOKUP("2 - End", $K546:$K1552, $J546:$J1552)) - (_xlfn.XLOOKUP("2 - Start", $K546:$K1552, $J546:$J1552)), $K546="3 - Start", (_xlfn.XLOOKUP("3 - End", $K546:K1552, $J546:$J1552)) - (_xlfn.XLOOKUP("3 - Start", $K546:K1552, $J546:$J1552)), $K546="4 - Start", (_xlfn.XLOOKUP("4 - End", $K546:$K1552, $J546:$J1552)) - (_xlfn.XLOOKUP("4 - Start", $K546:$K1552, $J546:J1552))), "")</f>
        <v/>
      </c>
      <c r="M546" s="420"/>
      <c r="N546" s="422"/>
      <c r="O546" s="421"/>
      <c r="P546" s="422"/>
      <c r="Q546" s="537" t="str" cm="1">
        <f t="array" ref="Q546">_xlfn.IFNA(IF($P546="N", $O546, (_xlfn.IFS(AND($P546="Y", $M546="1"), 15-$O546, AND($M546="2", $P546="Y"), 9-$O546, AND($M546="3", $P546="Y"), 11-$O546))), "")</f>
        <v/>
      </c>
      <c r="R546" s="538" t="str">
        <f>IF($K546="Session Start", SUM($L546:(INDEX($K546:$K1534, (MATCH("Session End", $K546:$K1534, 0))))), "")</f>
        <v/>
      </c>
      <c r="S546" s="411"/>
      <c r="T546" s="424"/>
      <c r="U546" s="425"/>
      <c r="V546" s="426"/>
      <c r="W546" s="556" t="str">
        <f>IFERROR(INDEX('Kennel Link Mapping'!$B$1:$B$4, (MATCH('Session Log'!$V546, 'Kennel Link Mapping'!$A$1:$A$4, 0))), "")</f>
        <v/>
      </c>
      <c r="X546" s="427"/>
    </row>
    <row r="547" spans="1:24" s="46" customFormat="1" ht="39.75" customHeight="1" x14ac:dyDescent="0.15">
      <c r="A547" s="192"/>
      <c r="B547" s="118"/>
      <c r="C547" s="370"/>
      <c r="D547" s="361"/>
      <c r="E547" s="362"/>
      <c r="F547" s="361"/>
      <c r="G547" s="74"/>
      <c r="H547" s="74"/>
      <c r="I547" s="74"/>
      <c r="J547" s="265"/>
      <c r="K547" s="349"/>
      <c r="L547" s="523" t="str" cm="1">
        <f t="array" ref="L547">IFERROR(_xlfn.IFS($K547="1 - Start", (_xlfn.XLOOKUP("1 - End", $K547:$K1553,$J547:$J1553)) - (_xlfn.XLOOKUP("1 - Start", $K547:$K1553, $J547:$J1553)), $K547="2 - Start", (_xlfn.XLOOKUP("2 - End", $K547:$K1553, $J547:$J1553)) - (_xlfn.XLOOKUP("2 - Start", $K547:$K1553, $J547:$J1553)), $K547="3 - Start", (_xlfn.XLOOKUP("3 - End", $K547:K1553, $J547:$J1553)) - (_xlfn.XLOOKUP("3 - Start", $K547:K1553, $J547:$J1553)), $K547="4 - Start", (_xlfn.XLOOKUP("4 - End", $K547:$K1553, $J547:$J1553)) - (_xlfn.XLOOKUP("4 - Start", $K547:$K1553, $J547:J1553))), "")</f>
        <v/>
      </c>
      <c r="M547" s="352"/>
      <c r="N547" s="373"/>
      <c r="O547" s="395"/>
      <c r="P547" s="373"/>
      <c r="Q547" s="539" t="str" cm="1">
        <f t="array" ref="Q547">_xlfn.IFNA(IF($P547="N", $O547, (_xlfn.IFS(AND($P547="Y", $M547="1"), 15-$O547, AND($M547="2", $P547="Y"), 9-$O547, AND($M547="3", $P547="Y"), 11-$O547))), "")</f>
        <v/>
      </c>
      <c r="R547" s="540" t="str">
        <f>IF($K547="Session Start", SUM($L547:(INDEX($K547:$K1535, (MATCH("Session End", $K547:$K1535, 0))))), "")</f>
        <v/>
      </c>
      <c r="S547" s="411"/>
      <c r="T547" s="333"/>
      <c r="U547" s="171" t="s">
        <v>130</v>
      </c>
      <c r="V547" s="76"/>
      <c r="W547" s="556" t="str">
        <f>IFERROR(INDEX('Kennel Link Mapping'!$B$1:$B$4, (MATCH('Session Log'!$V547, 'Kennel Link Mapping'!$A$1:$A$4, 0))), "")</f>
        <v/>
      </c>
      <c r="X547" s="353"/>
    </row>
    <row r="548" spans="1:24" ht="39.75" customHeight="1" x14ac:dyDescent="0.15">
      <c r="A548" s="192"/>
      <c r="B548" s="118"/>
      <c r="C548" s="62"/>
      <c r="D548" s="165"/>
      <c r="E548" s="177"/>
      <c r="F548" s="165"/>
      <c r="G548" s="54"/>
      <c r="H548" s="54"/>
      <c r="I548" s="570"/>
      <c r="J548" s="432"/>
      <c r="K548" s="432"/>
      <c r="L548" s="521" t="str" cm="1">
        <f t="array" ref="L548">IFERROR(_xlfn.IFS($K548="1 - Start", (_xlfn.XLOOKUP("1 - End", $K548:$K1554,$J548:$J1554)) - (_xlfn.XLOOKUP("1 - Start", $K548:$K1554, $J548:$J1554)), $K548="2 - Start", (_xlfn.XLOOKUP("2 - End", $K548:$K1554, $J548:$J1554)) - (_xlfn.XLOOKUP("2 - Start", $K548:$K1554, $J548:$J1554)), $K548="3 - Start", (_xlfn.XLOOKUP("3 - End", $K548:K1554, $J548:$J1554)) - (_xlfn.XLOOKUP("3 - Start", $K548:K1554, $J548:$J1554)), $K548="4 - Start", (_xlfn.XLOOKUP("4 - End", $K548:$K1554, $J548:$J1554)) - (_xlfn.XLOOKUP("4 - Start", $K548:$K1554, $J548:J1554))), "")</f>
        <v/>
      </c>
      <c r="Q548" s="535" t="str" cm="1">
        <f t="array" ref="Q548">_xlfn.IFNA(IF($P548="N", $O548, (_xlfn.IFS(AND($P548="Y", $M548="1"), 15-$O548, AND($M548="2", $P548="Y"), 9-$O548, AND($M548="3", $P548="Y"), 11-$O548))), "")</f>
        <v/>
      </c>
      <c r="R548" s="536" t="str">
        <f>IF($K548="Session Start", SUM($L548:(INDEX($K548:$K1536, (MATCH("Session End", $K548:$K1536, 0))))), "")</f>
        <v/>
      </c>
      <c r="S548" s="411"/>
      <c r="W548" s="556" t="str">
        <f>IFERROR(INDEX('Kennel Link Mapping'!$B$1:$B$4, (MATCH('Session Log'!$V548, 'Kennel Link Mapping'!$A$1:$A$4, 0))), "")</f>
        <v/>
      </c>
    </row>
    <row r="549" spans="1:24" ht="39.75" customHeight="1" x14ac:dyDescent="0.15">
      <c r="A549" s="192"/>
      <c r="B549" s="118"/>
      <c r="C549" s="62"/>
      <c r="D549" s="165"/>
      <c r="E549" s="177"/>
      <c r="F549" s="165"/>
      <c r="G549" s="54"/>
      <c r="H549" s="54"/>
      <c r="I549" s="54"/>
      <c r="J549" s="169"/>
      <c r="K549" s="204"/>
      <c r="L549" s="521" t="str" cm="1">
        <f t="array" ref="L549">IFERROR(_xlfn.IFS($K549="1 - Start", (_xlfn.XLOOKUP("1 - End", $K549:$K1555,$J549:$J1555)) - (_xlfn.XLOOKUP("1 - Start", $K549:$K1555, $J549:$J1555)), $K549="2 - Start", (_xlfn.XLOOKUP("2 - End", $K549:$K1555, $J549:$J1555)) - (_xlfn.XLOOKUP("2 - Start", $K549:$K1555, $J549:$J1555)), $K549="3 - Start", (_xlfn.XLOOKUP("3 - End", $K549:K1555, $J549:$J1555)) - (_xlfn.XLOOKUP("3 - Start", $K549:K1555, $J549:$J1555)), $K549="4 - Start", (_xlfn.XLOOKUP("4 - End", $K549:$K1555, $J549:$J1555)) - (_xlfn.XLOOKUP("4 - Start", $K549:$K1555, $J549:J1555))), "")</f>
        <v/>
      </c>
      <c r="Q549" s="535" t="str" cm="1">
        <f t="array" ref="Q549">_xlfn.IFNA(IF($P549="N", $O549, (_xlfn.IFS(AND($P549="Y", $M549="1"), 15-$O549, AND($M549="2", $P549="Y"), 9-$O549, AND($M549="3", $P549="Y"), 11-$O549))), "")</f>
        <v/>
      </c>
      <c r="R549" s="536" t="str">
        <f>IF($K549="Session Start", SUM($L549:(INDEX($K549:$K1537, (MATCH("Session End", $K549:$K1537, 0))))), "")</f>
        <v/>
      </c>
      <c r="S549" s="411"/>
      <c r="W549" s="556" t="str">
        <f>IFERROR(INDEX('Kennel Link Mapping'!$B$1:$B$4, (MATCH('Session Log'!$V549, 'Kennel Link Mapping'!$A$1:$A$4, 0))), "")</f>
        <v/>
      </c>
    </row>
    <row r="550" spans="1:24" ht="39.75" customHeight="1" x14ac:dyDescent="0.15">
      <c r="A550" s="192"/>
      <c r="B550" s="118"/>
      <c r="C550" s="62"/>
      <c r="D550" s="165"/>
      <c r="E550" s="177"/>
      <c r="F550" s="165"/>
      <c r="G550" s="54"/>
      <c r="H550" s="54"/>
      <c r="I550" s="54"/>
      <c r="J550" s="169"/>
      <c r="K550" s="204"/>
      <c r="L550" s="521" t="str" cm="1">
        <f t="array" ref="L550">IFERROR(_xlfn.IFS($K550="1 - Start", (_xlfn.XLOOKUP("1 - End", $K550:$K1556,$J550:$J1556)) - (_xlfn.XLOOKUP("1 - Start", $K550:$K1556, $J550:$J1556)), $K550="2 - Start", (_xlfn.XLOOKUP("2 - End", $K550:$K1556, $J550:$J1556)) - (_xlfn.XLOOKUP("2 - Start", $K550:$K1556, $J550:$J1556)), $K550="3 - Start", (_xlfn.XLOOKUP("3 - End", $K550:K1556, $J550:$J1556)) - (_xlfn.XLOOKUP("3 - Start", $K550:K1556, $J550:$J1556)), $K550="4 - Start", (_xlfn.XLOOKUP("4 - End", $K550:$K1556, $J550:$J1556)) - (_xlfn.XLOOKUP("4 - Start", $K550:$K1556, $J550:J1556))), "")</f>
        <v/>
      </c>
      <c r="Q550" s="535" t="str" cm="1">
        <f t="array" ref="Q550">_xlfn.IFNA(IF($P550="N", $O550, (_xlfn.IFS(AND($P550="Y", $M550="1"), 15-$O550, AND($M550="2", $P550="Y"), 9-$O550, AND($M550="3", $P550="Y"), 11-$O550))), "")</f>
        <v/>
      </c>
      <c r="R550" s="536" t="str">
        <f>IF($K550="Session Start", SUM($L550:(INDEX($K550:$K1538, (MATCH("Session End", $K550:$K1538, 0))))), "")</f>
        <v/>
      </c>
      <c r="S550" s="411"/>
      <c r="W550" s="556" t="str">
        <f>IFERROR(INDEX('Kennel Link Mapping'!$B$1:$B$4, (MATCH('Session Log'!$V550, 'Kennel Link Mapping'!$A$1:$A$4, 0))), "")</f>
        <v/>
      </c>
    </row>
    <row r="551" spans="1:24" ht="39.75" customHeight="1" x14ac:dyDescent="0.15">
      <c r="A551" s="192"/>
      <c r="B551" s="118"/>
      <c r="C551" s="62"/>
      <c r="D551" s="165"/>
      <c r="E551" s="177"/>
      <c r="F551" s="165"/>
      <c r="G551" s="54"/>
      <c r="H551" s="54"/>
      <c r="I551" s="570"/>
      <c r="J551" s="432"/>
      <c r="K551" s="432"/>
      <c r="L551" s="521" t="str" cm="1">
        <f t="array" ref="L551">IFERROR(_xlfn.IFS($K551="1 - Start", (_xlfn.XLOOKUP("1 - End", $K551:$K1557,$J551:$J1557)) - (_xlfn.XLOOKUP("1 - Start", $K551:$K1557, $J551:$J1557)), $K551="2 - Start", (_xlfn.XLOOKUP("2 - End", $K551:$K1557, $J551:$J1557)) - (_xlfn.XLOOKUP("2 - Start", $K551:$K1557, $J551:$J1557)), $K551="3 - Start", (_xlfn.XLOOKUP("3 - End", $K551:K1557, $J551:$J1557)) - (_xlfn.XLOOKUP("3 - Start", $K551:K1557, $J551:$J1557)), $K551="4 - Start", (_xlfn.XLOOKUP("4 - End", $K551:$K1557, $J551:$J1557)) - (_xlfn.XLOOKUP("4 - Start", $K551:$K1557, $J551:J1557))), "")</f>
        <v/>
      </c>
      <c r="Q551" s="535" t="str" cm="1">
        <f t="array" ref="Q551">_xlfn.IFNA(IF($P551="N", $O551, (_xlfn.IFS(AND($P551="Y", $M551="1"), 15-$O551, AND($M551="2", $P551="Y"), 9-$O551, AND($M551="3", $P551="Y"), 11-$O551))), "")</f>
        <v/>
      </c>
      <c r="R551" s="536" t="str">
        <f>IF($K551="Session Start", SUM($L551:(INDEX($K551:$K1539, (MATCH("Session End", $K551:$K1539, 0))))), "")</f>
        <v/>
      </c>
      <c r="S551" s="411"/>
      <c r="W551" s="556" t="str">
        <f>IFERROR(INDEX('Kennel Link Mapping'!$B$1:$B$4, (MATCH('Session Log'!$V551, 'Kennel Link Mapping'!$A$1:$A$4, 0))), "")</f>
        <v/>
      </c>
    </row>
    <row r="552" spans="1:24" ht="39.75" customHeight="1" x14ac:dyDescent="0.15">
      <c r="A552" s="192"/>
      <c r="B552" s="118"/>
      <c r="C552" s="62"/>
      <c r="D552" s="165"/>
      <c r="E552" s="177"/>
      <c r="F552" s="165"/>
      <c r="G552" s="54"/>
      <c r="H552" s="54"/>
      <c r="I552" s="54"/>
      <c r="J552" s="169"/>
      <c r="K552" s="204"/>
      <c r="L552" s="521" t="str" cm="1">
        <f t="array" ref="L552">IFERROR(_xlfn.IFS($K552="1 - Start", (_xlfn.XLOOKUP("1 - End", $K552:$K1558,$J552:$J1558)) - (_xlfn.XLOOKUP("1 - Start", $K552:$K1558, $J552:$J1558)), $K552="2 - Start", (_xlfn.XLOOKUP("2 - End", $K552:$K1558, $J552:$J1558)) - (_xlfn.XLOOKUP("2 - Start", $K552:$K1558, $J552:$J1558)), $K552="3 - Start", (_xlfn.XLOOKUP("3 - End", $K552:K1558, $J552:$J1558)) - (_xlfn.XLOOKUP("3 - Start", $K552:K1558, $J552:$J1558)), $K552="4 - Start", (_xlfn.XLOOKUP("4 - End", $K552:$K1558, $J552:$J1558)) - (_xlfn.XLOOKUP("4 - Start", $K552:$K1558, $J552:J1558))), "")</f>
        <v/>
      </c>
      <c r="Q552" s="535" t="str" cm="1">
        <f t="array" ref="Q552">_xlfn.IFNA(IF($P552="N", $O552, (_xlfn.IFS(AND($P552="Y", $M552="1"), 15-$O552, AND($M552="2", $P552="Y"), 9-$O552, AND($M552="3", $P552="Y"), 11-$O552))), "")</f>
        <v/>
      </c>
      <c r="R552" s="536" t="str">
        <f>IF($K552="Session Start", SUM($L552:(INDEX($K552:$K1540, (MATCH("Session End", $K552:$K1540, 0))))), "")</f>
        <v/>
      </c>
      <c r="S552" s="411"/>
      <c r="W552" s="556" t="str">
        <f>IFERROR(INDEX('Kennel Link Mapping'!$B$1:$B$4, (MATCH('Session Log'!$V552, 'Kennel Link Mapping'!$A$1:$A$4, 0))), "")</f>
        <v/>
      </c>
    </row>
    <row r="553" spans="1:24" ht="39.75" customHeight="1" x14ac:dyDescent="0.15">
      <c r="A553" s="192"/>
      <c r="B553" s="118"/>
      <c r="C553" s="62"/>
      <c r="D553" s="165"/>
      <c r="E553" s="177"/>
      <c r="F553" s="165"/>
      <c r="G553" s="54"/>
      <c r="H553" s="54"/>
      <c r="I553" s="54"/>
      <c r="J553" s="206"/>
      <c r="K553" s="204"/>
      <c r="L553" s="521" t="str" cm="1">
        <f t="array" ref="L553">IFERROR(_xlfn.IFS($K553="1 - Start", (_xlfn.XLOOKUP("1 - End", $K553:$K1559,$J553:$J1559)) - (_xlfn.XLOOKUP("1 - Start", $K553:$K1559, $J553:$J1559)), $K553="2 - Start", (_xlfn.XLOOKUP("2 - End", $K553:$K1559, $J553:$J1559)) - (_xlfn.XLOOKUP("2 - Start", $K553:$K1559, $J553:$J1559)), $K553="3 - Start", (_xlfn.XLOOKUP("3 - End", $K553:K1559, $J553:$J1559)) - (_xlfn.XLOOKUP("3 - Start", $K553:K1559, $J553:$J1559)), $K553="4 - Start", (_xlfn.XLOOKUP("4 - End", $K553:$K1559, $J553:$J1559)) - (_xlfn.XLOOKUP("4 - Start", $K553:$K1559, $J553:J1559))), "")</f>
        <v/>
      </c>
      <c r="Q553" s="535" t="str" cm="1">
        <f t="array" ref="Q553">_xlfn.IFNA(IF($P553="N", $O553, (_xlfn.IFS(AND($P553="Y", $M553="1"), 15-$O553, AND($M553="2", $P553="Y"), 9-$O553, AND($M553="3", $P553="Y"), 11-$O553))), "")</f>
        <v/>
      </c>
      <c r="R553" s="536" t="str">
        <f>IF($K553="Session Start", SUM($L553:(INDEX($K553:$K1541, (MATCH("Session End", $K553:$K1541, 0))))), "")</f>
        <v/>
      </c>
      <c r="S553" s="411"/>
      <c r="W553" s="556" t="str">
        <f>IFERROR(INDEX('Kennel Link Mapping'!$B$1:$B$4, (MATCH('Session Log'!$V553, 'Kennel Link Mapping'!$A$1:$A$4, 0))), "")</f>
        <v/>
      </c>
    </row>
    <row r="554" spans="1:24" ht="39.75" customHeight="1" x14ac:dyDescent="0.15">
      <c r="A554" s="192"/>
      <c r="B554" s="118"/>
      <c r="C554" s="62"/>
      <c r="D554" s="165"/>
      <c r="E554" s="177"/>
      <c r="F554" s="165"/>
      <c r="G554" s="54"/>
      <c r="H554" s="54"/>
      <c r="I554" s="54"/>
      <c r="J554" s="206"/>
      <c r="K554" s="204"/>
      <c r="L554" s="521" t="str" cm="1">
        <f t="array" ref="L554">IFERROR(_xlfn.IFS($K554="1 - Start", (_xlfn.XLOOKUP("1 - End", $K554:$K1560,$J554:$J1560)) - (_xlfn.XLOOKUP("1 - Start", $K554:$K1560, $J554:$J1560)), $K554="2 - Start", (_xlfn.XLOOKUP("2 - End", $K554:$K1560, $J554:$J1560)) - (_xlfn.XLOOKUP("2 - Start", $K554:$K1560, $J554:$J1560)), $K554="3 - Start", (_xlfn.XLOOKUP("3 - End", $K554:K1560, $J554:$J1560)) - (_xlfn.XLOOKUP("3 - Start", $K554:K1560, $J554:$J1560)), $K554="4 - Start", (_xlfn.XLOOKUP("4 - End", $K554:$K1560, $J554:$J1560)) - (_xlfn.XLOOKUP("4 - Start", $K554:$K1560, $J554:J1560))), "")</f>
        <v/>
      </c>
      <c r="Q554" s="535" t="str" cm="1">
        <f t="array" ref="Q554">_xlfn.IFNA(IF($P554="N", $O554, (_xlfn.IFS(AND($P554="Y", $M554="1"), 15-$O554, AND($M554="2", $P554="Y"), 9-$O554, AND($M554="3", $P554="Y"), 11-$O554))), "")</f>
        <v/>
      </c>
      <c r="R554" s="536" t="str">
        <f>IF($K554="Session Start", SUM($L554:(INDEX($K554:$K1542, (MATCH("Session End", $K554:$K1542, 0))))), "")</f>
        <v/>
      </c>
      <c r="S554" s="411"/>
      <c r="W554" s="556" t="str">
        <f>IFERROR(INDEX('Kennel Link Mapping'!$B$1:$B$4, (MATCH('Session Log'!$V554, 'Kennel Link Mapping'!$A$1:$A$4, 0))), "")</f>
        <v/>
      </c>
    </row>
    <row r="555" spans="1:24" s="428" customFormat="1" ht="39.75" customHeight="1" x14ac:dyDescent="0.15">
      <c r="A555" s="431"/>
      <c r="B555" s="430"/>
      <c r="C555" s="414"/>
      <c r="D555" s="415"/>
      <c r="E555" s="416"/>
      <c r="F555" s="415"/>
      <c r="G555" s="417"/>
      <c r="H555" s="417"/>
      <c r="I555" s="417"/>
      <c r="J555" s="418"/>
      <c r="K555" s="419"/>
      <c r="L555" s="522" t="str" cm="1">
        <f t="array" ref="L555">IFERROR(_xlfn.IFS($K555="1 - Start", (_xlfn.XLOOKUP("1 - End", $K555:$K1561,$J555:$J1561)) - (_xlfn.XLOOKUP("1 - Start", $K555:$K1561, $J555:$J1561)), $K555="2 - Start", (_xlfn.XLOOKUP("2 - End", $K555:$K1561, $J555:$J1561)) - (_xlfn.XLOOKUP("2 - Start", $K555:$K1561, $J555:$J1561)), $K555="3 - Start", (_xlfn.XLOOKUP("3 - End", $K555:K1561, $J555:$J1561)) - (_xlfn.XLOOKUP("3 - Start", $K555:K1561, $J555:$J1561)), $K555="4 - Start", (_xlfn.XLOOKUP("4 - End", $K555:$K1561, $J555:$J1561)) - (_xlfn.XLOOKUP("4 - Start", $K555:$K1561, $J555:J1561))), "")</f>
        <v/>
      </c>
      <c r="M555" s="420"/>
      <c r="N555" s="422"/>
      <c r="O555" s="421"/>
      <c r="P555" s="422"/>
      <c r="Q555" s="537" t="str" cm="1">
        <f t="array" ref="Q555">_xlfn.IFNA(IF($P555="N", $O555, (_xlfn.IFS(AND($P555="Y", $M555="1"), 15-$O555, AND($M555="2", $P555="Y"), 9-$O555, AND($M555="3", $P555="Y"), 11-$O555))), "")</f>
        <v/>
      </c>
      <c r="R555" s="538" t="str">
        <f>IF($K555="Session Start", SUM($L555:(INDEX($K555:$K1543, (MATCH("Session End", $K555:$K1543, 0))))), "")</f>
        <v/>
      </c>
      <c r="S555" s="411"/>
      <c r="T555" s="424"/>
      <c r="U555" s="425"/>
      <c r="V555" s="426"/>
      <c r="W555" s="556" t="str">
        <f>IFERROR(INDEX('Kennel Link Mapping'!$B$1:$B$4, (MATCH('Session Log'!$V555, 'Kennel Link Mapping'!$A$1:$A$4, 0))), "")</f>
        <v/>
      </c>
      <c r="X555" s="427"/>
    </row>
    <row r="556" spans="1:24" s="46" customFormat="1" ht="39.75" customHeight="1" x14ac:dyDescent="0.15">
      <c r="A556" s="192"/>
      <c r="B556" s="118"/>
      <c r="C556" s="370"/>
      <c r="D556" s="361"/>
      <c r="E556" s="362"/>
      <c r="F556" s="361"/>
      <c r="G556" s="74"/>
      <c r="H556" s="74"/>
      <c r="I556" s="74"/>
      <c r="J556" s="265"/>
      <c r="K556" s="349"/>
      <c r="L556" s="523" t="str" cm="1">
        <f t="array" ref="L556">IFERROR(_xlfn.IFS($K556="1 - Start", (_xlfn.XLOOKUP("1 - End", $K556:$K1562,$J556:$J1562)) - (_xlfn.XLOOKUP("1 - Start", $K556:$K1562, $J556:$J1562)), $K556="2 - Start", (_xlfn.XLOOKUP("2 - End", $K556:$K1562, $J556:$J1562)) - (_xlfn.XLOOKUP("2 - Start", $K556:$K1562, $J556:$J1562)), $K556="3 - Start", (_xlfn.XLOOKUP("3 - End", $K556:K1562, $J556:$J1562)) - (_xlfn.XLOOKUP("3 - Start", $K556:K1562, $J556:$J1562)), $K556="4 - Start", (_xlfn.XLOOKUP("4 - End", $K556:$K1562, $J556:$J1562)) - (_xlfn.XLOOKUP("4 - Start", $K556:$K1562, $J556:J1562))), "")</f>
        <v/>
      </c>
      <c r="M556" s="352"/>
      <c r="N556" s="373"/>
      <c r="O556" s="395"/>
      <c r="P556" s="373"/>
      <c r="Q556" s="539" t="str" cm="1">
        <f t="array" ref="Q556">_xlfn.IFNA(IF($P556="N", $O556, (_xlfn.IFS(AND($P556="Y", $M556="1"), 15-$O556, AND($M556="2", $P556="Y"), 9-$O556, AND($M556="3", $P556="Y"), 11-$O556))), "")</f>
        <v/>
      </c>
      <c r="R556" s="540" t="str">
        <f>IF($K556="Session Start", SUM($L556:(INDEX($K556:$K1544, (MATCH("Session End", $K556:$K1544, 0))))), "")</f>
        <v/>
      </c>
      <c r="S556" s="411"/>
      <c r="T556" s="333"/>
      <c r="U556" s="171"/>
      <c r="V556" s="76"/>
      <c r="W556" s="556" t="str">
        <f>IFERROR(INDEX('Kennel Link Mapping'!$B$1:$B$4, (MATCH('Session Log'!$V556, 'Kennel Link Mapping'!$A$1:$A$4, 0))), "")</f>
        <v/>
      </c>
      <c r="X556" s="353"/>
    </row>
    <row r="557" spans="1:24" ht="39.75" customHeight="1" x14ac:dyDescent="0.15">
      <c r="A557" s="192"/>
      <c r="B557" s="118"/>
      <c r="C557" s="62"/>
      <c r="D557" s="165"/>
      <c r="E557" s="177"/>
      <c r="F557" s="165"/>
      <c r="G557" s="54"/>
      <c r="H557" s="54"/>
      <c r="I557" s="54"/>
      <c r="J557" s="206"/>
      <c r="K557" s="204"/>
      <c r="L557" s="521" t="str" cm="1">
        <f t="array" ref="L557">IFERROR(_xlfn.IFS($K557="1 - Start", (_xlfn.XLOOKUP("1 - End", $K557:$K1563,$J557:$J1563)) - (_xlfn.XLOOKUP("1 - Start", $K557:$K1563, $J557:$J1563)), $K557="2 - Start", (_xlfn.XLOOKUP("2 - End", $K557:$K1563, $J557:$J1563)) - (_xlfn.XLOOKUP("2 - Start", $K557:$K1563, $J557:$J1563)), $K557="3 - Start", (_xlfn.XLOOKUP("3 - End", $K557:K1563, $J557:$J1563)) - (_xlfn.XLOOKUP("3 - Start", $K557:K1563, $J557:$J1563)), $K557="4 - Start", (_xlfn.XLOOKUP("4 - End", $K557:$K1563, $J557:$J1563)) - (_xlfn.XLOOKUP("4 - Start", $K557:$K1563, $J557:J1563))), "")</f>
        <v/>
      </c>
      <c r="Q557" s="535" t="str" cm="1">
        <f t="array" ref="Q557">_xlfn.IFNA(IF($P557="N", $O557, (_xlfn.IFS(AND($P557="Y", $M557="1"), 15-$O557, AND($M557="2", $P557="Y"), 9-$O557, AND($M557="3", $P557="Y"), 11-$O557))), "")</f>
        <v/>
      </c>
      <c r="R557" s="536" t="str">
        <f>IF($K557="Session Start", SUM($L557:(INDEX($K557:$K1545, (MATCH("Session End", $K557:$K1545, 0))))), "")</f>
        <v/>
      </c>
      <c r="S557" s="411"/>
      <c r="W557" s="556" t="str">
        <f>IFERROR(INDEX('Kennel Link Mapping'!$B$1:$B$4, (MATCH('Session Log'!$V557, 'Kennel Link Mapping'!$A$1:$A$4, 0))), "")</f>
        <v/>
      </c>
    </row>
    <row r="558" spans="1:24" ht="39.75" customHeight="1" x14ac:dyDescent="0.15">
      <c r="A558" s="192"/>
      <c r="B558" s="118"/>
      <c r="C558" s="62"/>
      <c r="D558" s="165"/>
      <c r="E558" s="177"/>
      <c r="F558" s="165"/>
      <c r="G558" s="54"/>
      <c r="H558" s="54"/>
      <c r="I558" s="54"/>
      <c r="J558" s="206"/>
      <c r="K558" s="204"/>
      <c r="L558" s="521" t="str" cm="1">
        <f t="array" ref="L558">IFERROR(_xlfn.IFS($K558="1 - Start", (_xlfn.XLOOKUP("1 - End", $K558:$K1564,$J558:$J1564)) - (_xlfn.XLOOKUP("1 - Start", $K558:$K1564, $J558:$J1564)), $K558="2 - Start", (_xlfn.XLOOKUP("2 - End", $K558:$K1564, $J558:$J1564)) - (_xlfn.XLOOKUP("2 - Start", $K558:$K1564, $J558:$J1564)), $K558="3 - Start", (_xlfn.XLOOKUP("3 - End", $K558:K1564, $J558:$J1564)) - (_xlfn.XLOOKUP("3 - Start", $K558:K1564, $J558:$J1564)), $K558="4 - Start", (_xlfn.XLOOKUP("4 - End", $K558:$K1564, $J558:$J1564)) - (_xlfn.XLOOKUP("4 - Start", $K558:$K1564, $J558:J1564))), "")</f>
        <v/>
      </c>
      <c r="Q558" s="535" t="str" cm="1">
        <f t="array" ref="Q558">_xlfn.IFNA(IF($P558="N", $O558, (_xlfn.IFS(AND($P558="Y", $M558="1"), 15-$O558, AND($M558="2", $P558="Y"), 9-$O558, AND($M558="3", $P558="Y"), 11-$O558))), "")</f>
        <v/>
      </c>
      <c r="R558" s="536" t="str">
        <f>IF($K558="Session Start", SUM($L558:(INDEX($K558:$K1546, (MATCH("Session End", $K558:$K1546, 0))))), "")</f>
        <v/>
      </c>
      <c r="S558" s="411"/>
      <c r="W558" s="556" t="str">
        <f>IFERROR(INDEX('Kennel Link Mapping'!$B$1:$B$4, (MATCH('Session Log'!$V558, 'Kennel Link Mapping'!$A$1:$A$4, 0))), "")</f>
        <v/>
      </c>
    </row>
    <row r="559" spans="1:24" ht="39.75" customHeight="1" x14ac:dyDescent="0.15">
      <c r="A559" s="192"/>
      <c r="B559" s="118"/>
      <c r="C559" s="62"/>
      <c r="D559" s="165"/>
      <c r="E559" s="177"/>
      <c r="F559" s="165"/>
      <c r="G559" s="54"/>
      <c r="H559" s="54"/>
      <c r="I559" s="54"/>
      <c r="J559" s="206"/>
      <c r="K559" s="204"/>
      <c r="L559" s="521" t="str" cm="1">
        <f t="array" ref="L559">IFERROR(_xlfn.IFS($K559="1 - Start", (_xlfn.XLOOKUP("1 - End", $K559:$K1565,$J559:$J1565)) - (_xlfn.XLOOKUP("1 - Start", $K559:$K1565, $J559:$J1565)), $K559="2 - Start", (_xlfn.XLOOKUP("2 - End", $K559:$K1565, $J559:$J1565)) - (_xlfn.XLOOKUP("2 - Start", $K559:$K1565, $J559:$J1565)), $K559="3 - Start", (_xlfn.XLOOKUP("3 - End", $K559:K1565, $J559:$J1565)) - (_xlfn.XLOOKUP("3 - Start", $K559:K1565, $J559:$J1565)), $K559="4 - Start", (_xlfn.XLOOKUP("4 - End", $K559:$K1565, $J559:$J1565)) - (_xlfn.XLOOKUP("4 - Start", $K559:$K1565, $J559:J1565))), "")</f>
        <v/>
      </c>
      <c r="Q559" s="535" t="str" cm="1">
        <f t="array" ref="Q559">_xlfn.IFNA(IF($P559="N", $O559, (_xlfn.IFS(AND($P559="Y", $M559="1"), 15-$O559, AND($M559="2", $P559="Y"), 9-$O559, AND($M559="3", $P559="Y"), 11-$O559))), "")</f>
        <v/>
      </c>
      <c r="R559" s="536" t="str">
        <f>IF($K559="Session Start", SUM($L559:(INDEX($K559:$K1547, (MATCH("Session End", $K559:$K1547, 0))))), "")</f>
        <v/>
      </c>
      <c r="S559" s="411"/>
      <c r="W559" s="556" t="str">
        <f>IFERROR(INDEX('Kennel Link Mapping'!$B$1:$B$4, (MATCH('Session Log'!$V559, 'Kennel Link Mapping'!$A$1:$A$4, 0))), "")</f>
        <v/>
      </c>
    </row>
    <row r="560" spans="1:24" ht="39.75" customHeight="1" x14ac:dyDescent="0.15">
      <c r="A560" s="192"/>
      <c r="B560" s="118"/>
      <c r="C560" s="62"/>
      <c r="D560" s="165"/>
      <c r="E560" s="177"/>
      <c r="F560" s="165"/>
      <c r="G560" s="54"/>
      <c r="H560" s="54"/>
      <c r="I560" s="54"/>
      <c r="J560" s="169"/>
      <c r="K560" s="204"/>
      <c r="L560" s="521" t="str" cm="1">
        <f t="array" ref="L560">IFERROR(_xlfn.IFS($K560="1 - Start", (_xlfn.XLOOKUP("1 - End", $K560:$K1566,$J560:$J1566)) - (_xlfn.XLOOKUP("1 - Start", $K560:$K1566, $J560:$J1566)), $K560="2 - Start", (_xlfn.XLOOKUP("2 - End", $K560:$K1566, $J560:$J1566)) - (_xlfn.XLOOKUP("2 - Start", $K560:$K1566, $J560:$J1566)), $K560="3 - Start", (_xlfn.XLOOKUP("3 - End", $K560:K1566, $J560:$J1566)) - (_xlfn.XLOOKUP("3 - Start", $K560:K1566, $J560:$J1566)), $K560="4 - Start", (_xlfn.XLOOKUP("4 - End", $K560:$K1566, $J560:$J1566)) - (_xlfn.XLOOKUP("4 - Start", $K560:$K1566, $J560:J1566))), "")</f>
        <v/>
      </c>
      <c r="Q560" s="535" t="str" cm="1">
        <f t="array" ref="Q560">_xlfn.IFNA(IF($P560="N", $O560, (_xlfn.IFS(AND($P560="Y", $M560="1"), 15-$O560, AND($M560="2", $P560="Y"), 9-$O560, AND($M560="3", $P560="Y"), 11-$O560))), "")</f>
        <v/>
      </c>
      <c r="R560" s="536" t="str">
        <f>IF($K560="Session Start", SUM($L560:(INDEX($K560:$K1548, (MATCH("Session End", $K560:$K1548, 0))))), "")</f>
        <v/>
      </c>
      <c r="S560" s="411"/>
      <c r="W560" s="556" t="str">
        <f>IFERROR(INDEX('Kennel Link Mapping'!$B$1:$B$4, (MATCH('Session Log'!$V560, 'Kennel Link Mapping'!$A$1:$A$4, 0))), "")</f>
        <v/>
      </c>
    </row>
    <row r="561" spans="1:24" ht="39.75" customHeight="1" x14ac:dyDescent="0.15">
      <c r="A561" s="192"/>
      <c r="B561" s="118"/>
      <c r="C561" s="62"/>
      <c r="D561" s="165"/>
      <c r="E561" s="177"/>
      <c r="F561" s="165"/>
      <c r="G561" s="54"/>
      <c r="H561" s="54"/>
      <c r="I561" s="54"/>
      <c r="J561" s="169"/>
      <c r="K561" s="204"/>
      <c r="L561" s="521" t="str" cm="1">
        <f t="array" ref="L561">IFERROR(_xlfn.IFS($K561="1 - Start", (_xlfn.XLOOKUP("1 - End", $K561:$K1567,$J561:$J1567)) - (_xlfn.XLOOKUP("1 - Start", $K561:$K1567, $J561:$J1567)), $K561="2 - Start", (_xlfn.XLOOKUP("2 - End", $K561:$K1567, $J561:$J1567)) - (_xlfn.XLOOKUP("2 - Start", $K561:$K1567, $J561:$J1567)), $K561="3 - Start", (_xlfn.XLOOKUP("3 - End", $K561:K1567, $J561:$J1567)) - (_xlfn.XLOOKUP("3 - Start", $K561:K1567, $J561:$J1567)), $K561="4 - Start", (_xlfn.XLOOKUP("4 - End", $K561:$K1567, $J561:$J1567)) - (_xlfn.XLOOKUP("4 - Start", $K561:$K1567, $J561:J1567))), "")</f>
        <v/>
      </c>
      <c r="Q561" s="535" t="str" cm="1">
        <f t="array" ref="Q561">_xlfn.IFNA(IF($P561="N", $O561, (_xlfn.IFS(AND($P561="Y", $M561="1"), 15-$O561, AND($M561="2", $P561="Y"), 9-$O561, AND($M561="3", $P561="Y"), 11-$O561))), "")</f>
        <v/>
      </c>
      <c r="R561" s="536" t="str">
        <f>IF($K561="Session Start", SUM($L561:(INDEX($K561:$K1549, (MATCH("Session End", $K561:$K1549, 0))))), "")</f>
        <v/>
      </c>
      <c r="S561" s="411"/>
      <c r="W561" s="556" t="str">
        <f>IFERROR(INDEX('Kennel Link Mapping'!$B$1:$B$4, (MATCH('Session Log'!$V561, 'Kennel Link Mapping'!$A$1:$A$4, 0))), "")</f>
        <v/>
      </c>
    </row>
    <row r="562" spans="1:24" ht="47.25" customHeight="1" x14ac:dyDescent="0.15">
      <c r="A562" s="192"/>
      <c r="B562" s="118"/>
      <c r="C562" s="62"/>
      <c r="D562" s="165"/>
      <c r="E562" s="177"/>
      <c r="F562" s="165"/>
      <c r="G562" s="54"/>
      <c r="H562" s="54"/>
      <c r="I562" s="54"/>
      <c r="J562" s="169"/>
      <c r="K562" s="204"/>
      <c r="L562" s="521" t="str" cm="1">
        <f t="array" ref="L562">IFERROR(_xlfn.IFS($K562="1 - Start", (_xlfn.XLOOKUP("1 - End", $K562:$K1568,$J562:$J1568)) - (_xlfn.XLOOKUP("1 - Start", $K562:$K1568, $J562:$J1568)), $K562="2 - Start", (_xlfn.XLOOKUP("2 - End", $K562:$K1568, $J562:$J1568)) - (_xlfn.XLOOKUP("2 - Start", $K562:$K1568, $J562:$J1568)), $K562="3 - Start", (_xlfn.XLOOKUP("3 - End", $K562:K1568, $J562:$J1568)) - (_xlfn.XLOOKUP("3 - Start", $K562:K1568, $J562:$J1568)), $K562="4 - Start", (_xlfn.XLOOKUP("4 - End", $K562:$K1568, $J562:$J1568)) - (_xlfn.XLOOKUP("4 - Start", $K562:$K1568, $J562:J1568))), "")</f>
        <v/>
      </c>
      <c r="Q562" s="535" t="str" cm="1">
        <f t="array" ref="Q562">_xlfn.IFNA(IF($P562="N", $O562, (_xlfn.IFS(AND($P562="Y", $M562="1"), 15-$O562, AND($M562="2", $P562="Y"), 9-$O562, AND($M562="3", $P562="Y"), 11-$O562))), "")</f>
        <v/>
      </c>
      <c r="R562" s="536" t="str">
        <f>IF($K562="Session Start", SUM($L562:(INDEX($K562:$K1550, (MATCH("Session End", $K562:$K1550, 0))))), "")</f>
        <v/>
      </c>
      <c r="S562" s="411"/>
      <c r="W562" s="556" t="str">
        <f>IFERROR(INDEX('Kennel Link Mapping'!$B$1:$B$4, (MATCH('Session Log'!$V562, 'Kennel Link Mapping'!$A$1:$A$4, 0))), "")</f>
        <v/>
      </c>
    </row>
    <row r="563" spans="1:24" ht="52.5" customHeight="1" x14ac:dyDescent="0.15">
      <c r="A563" s="192"/>
      <c r="B563" s="118"/>
      <c r="C563" s="62"/>
      <c r="D563" s="165"/>
      <c r="E563" s="177"/>
      <c r="F563" s="165"/>
      <c r="G563" s="54"/>
      <c r="H563" s="54"/>
      <c r="I563" s="54"/>
      <c r="J563" s="169"/>
      <c r="K563" s="204"/>
      <c r="L563" s="521" t="str" cm="1">
        <f t="array" ref="L563">IFERROR(_xlfn.IFS($K563="1 - Start", (_xlfn.XLOOKUP("1 - End", $K563:$K1569,$J563:$J1569)) - (_xlfn.XLOOKUP("1 - Start", $K563:$K1569, $J563:$J1569)), $K563="2 - Start", (_xlfn.XLOOKUP("2 - End", $K563:$K1569, $J563:$J1569)) - (_xlfn.XLOOKUP("2 - Start", $K563:$K1569, $J563:$J1569)), $K563="3 - Start", (_xlfn.XLOOKUP("3 - End", $K563:K1569, $J563:$J1569)) - (_xlfn.XLOOKUP("3 - Start", $K563:K1569, $J563:$J1569)), $K563="4 - Start", (_xlfn.XLOOKUP("4 - End", $K563:$K1569, $J563:$J1569)) - (_xlfn.XLOOKUP("4 - Start", $K563:$K1569, $J563:J1569))), "")</f>
        <v/>
      </c>
      <c r="Q563" s="535" t="str" cm="1">
        <f t="array" ref="Q563">_xlfn.IFNA(IF($P563="N", $O563, (_xlfn.IFS(AND($P563="Y", $M563="1"), 15-$O563, AND($M563="2", $P563="Y"), 9-$O563, AND($M563="3", $P563="Y"), 11-$O563))), "")</f>
        <v/>
      </c>
      <c r="R563" s="536" t="str">
        <f>IF($K563="Session Start", SUM($L563:(INDEX($K563:$K1551, (MATCH("Session End", $K563:$K1551, 0))))), "")</f>
        <v/>
      </c>
      <c r="S563" s="411"/>
      <c r="W563" s="556" t="str">
        <f>IFERROR(INDEX('Kennel Link Mapping'!$B$1:$B$4, (MATCH('Session Log'!$V563, 'Kennel Link Mapping'!$A$1:$A$4, 0))), "")</f>
        <v/>
      </c>
    </row>
    <row r="564" spans="1:24" ht="39.75" customHeight="1" x14ac:dyDescent="0.15">
      <c r="A564" s="192"/>
      <c r="B564" s="118"/>
      <c r="C564" s="62"/>
      <c r="D564" s="165"/>
      <c r="E564" s="177"/>
      <c r="F564" s="165"/>
      <c r="G564" s="54"/>
      <c r="H564" s="54"/>
      <c r="I564" s="54"/>
      <c r="J564" s="206"/>
      <c r="K564" s="204"/>
      <c r="L564" s="521" t="str" cm="1">
        <f t="array" ref="L564">IFERROR(_xlfn.IFS($K564="1 - Start", (_xlfn.XLOOKUP("1 - End", $K564:$K1570,$J564:$J1570)) - (_xlfn.XLOOKUP("1 - Start", $K564:$K1570, $J564:$J1570)), $K564="2 - Start", (_xlfn.XLOOKUP("2 - End", $K564:$K1570, $J564:$J1570)) - (_xlfn.XLOOKUP("2 - Start", $K564:$K1570, $J564:$J1570)), $K564="3 - Start", (_xlfn.XLOOKUP("3 - End", $K564:K1570, $J564:$J1570)) - (_xlfn.XLOOKUP("3 - Start", $K564:K1570, $J564:$J1570)), $K564="4 - Start", (_xlfn.XLOOKUP("4 - End", $K564:$K1570, $J564:$J1570)) - (_xlfn.XLOOKUP("4 - Start", $K564:$K1570, $J564:J1570))), "")</f>
        <v/>
      </c>
      <c r="Q564" s="535" t="str" cm="1">
        <f t="array" ref="Q564">_xlfn.IFNA(IF($P564="N", $O564, (_xlfn.IFS(AND($P564="Y", $M564="1"), 15-$O564, AND($M564="2", $P564="Y"), 9-$O564, AND($M564="3", $P564="Y"), 11-$O564))), "")</f>
        <v/>
      </c>
      <c r="R564" s="536" t="str">
        <f>IF($K564="Session Start", SUM($L564:(INDEX($K564:$K1552, (MATCH("Session End", $K564:$K1552, 0))))), "")</f>
        <v/>
      </c>
      <c r="S564" s="411"/>
      <c r="W564" s="556" t="str">
        <f>IFERROR(INDEX('Kennel Link Mapping'!$B$1:$B$4, (MATCH('Session Log'!$V564, 'Kennel Link Mapping'!$A$1:$A$4, 0))), "")</f>
        <v/>
      </c>
    </row>
    <row r="565" spans="1:24" ht="39.75" customHeight="1" x14ac:dyDescent="0.15">
      <c r="A565" s="192"/>
      <c r="B565" s="118"/>
      <c r="C565" s="62"/>
      <c r="D565" s="165"/>
      <c r="E565" s="177"/>
      <c r="F565" s="165"/>
      <c r="G565" s="54"/>
      <c r="H565" s="54"/>
      <c r="I565" s="54"/>
      <c r="J565" s="169"/>
      <c r="K565" s="204"/>
      <c r="L565" s="521" t="str" cm="1">
        <f t="array" ref="L565">IFERROR(_xlfn.IFS($K565="1 - Start", (_xlfn.XLOOKUP("1 - End", $K565:$K1571,$J565:$J1571)) - (_xlfn.XLOOKUP("1 - Start", $K565:$K1571, $J565:$J1571)), $K565="2 - Start", (_xlfn.XLOOKUP("2 - End", $K565:$K1571, $J565:$J1571)) - (_xlfn.XLOOKUP("2 - Start", $K565:$K1571, $J565:$J1571)), $K565="3 - Start", (_xlfn.XLOOKUP("3 - End", $K565:K1571, $J565:$J1571)) - (_xlfn.XLOOKUP("3 - Start", $K565:K1571, $J565:$J1571)), $K565="4 - Start", (_xlfn.XLOOKUP("4 - End", $K565:$K1571, $J565:$J1571)) - (_xlfn.XLOOKUP("4 - Start", $K565:$K1571, $J565:J1571))), "")</f>
        <v/>
      </c>
      <c r="Q565" s="535" t="str" cm="1">
        <f t="array" ref="Q565">_xlfn.IFNA(IF($P565="N", $O565, (_xlfn.IFS(AND($P565="Y", $M565="1"), 15-$O565, AND($M565="2", $P565="Y"), 9-$O565, AND($M565="3", $P565="Y"), 11-$O565))), "")</f>
        <v/>
      </c>
      <c r="R565" s="536" t="str">
        <f>IF($K565="Session Start", SUM($L565:(INDEX($K565:$K1553, (MATCH("Session End", $K565:$K1553, 0))))), "")</f>
        <v/>
      </c>
      <c r="S565" s="411"/>
      <c r="W565" s="556" t="str">
        <f>IFERROR(INDEX('Kennel Link Mapping'!$B$1:$B$4, (MATCH('Session Log'!$V565, 'Kennel Link Mapping'!$A$1:$A$4, 0))), "")</f>
        <v/>
      </c>
    </row>
    <row r="566" spans="1:24" ht="39.75" customHeight="1" x14ac:dyDescent="0.15">
      <c r="A566" s="192"/>
      <c r="B566" s="118"/>
      <c r="C566" s="62"/>
      <c r="D566" s="165"/>
      <c r="E566" s="177"/>
      <c r="F566" s="165"/>
      <c r="G566" s="54"/>
      <c r="H566" s="54"/>
      <c r="I566" s="54"/>
      <c r="J566" s="169"/>
      <c r="K566" s="204"/>
      <c r="L566" s="521" t="str" cm="1">
        <f t="array" ref="L566">IFERROR(_xlfn.IFS($K566="1 - Start", (_xlfn.XLOOKUP("1 - End", $K566:$K1572,$J566:$J1572)) - (_xlfn.XLOOKUP("1 - Start", $K566:$K1572, $J566:$J1572)), $K566="2 - Start", (_xlfn.XLOOKUP("2 - End", $K566:$K1572, $J566:$J1572)) - (_xlfn.XLOOKUP("2 - Start", $K566:$K1572, $J566:$J1572)), $K566="3 - Start", (_xlfn.XLOOKUP("3 - End", $K566:K1572, $J566:$J1572)) - (_xlfn.XLOOKUP("3 - Start", $K566:K1572, $J566:$J1572)), $K566="4 - Start", (_xlfn.XLOOKUP("4 - End", $K566:$K1572, $J566:$J1572)) - (_xlfn.XLOOKUP("4 - Start", $K566:$K1572, $J566:J1572))), "")</f>
        <v/>
      </c>
      <c r="Q566" s="535" t="str" cm="1">
        <f t="array" ref="Q566">_xlfn.IFNA(IF($P566="N", $O566, (_xlfn.IFS(AND($P566="Y", $M566="1"), 15-$O566, AND($M566="2", $P566="Y"), 9-$O566, AND($M566="3", $P566="Y"), 11-$O566))), "")</f>
        <v/>
      </c>
      <c r="R566" s="536" t="str">
        <f>IF($K566="Session Start", SUM($L566:(INDEX($K566:$K1554, (MATCH("Session End", $K566:$K1554, 0))))), "")</f>
        <v/>
      </c>
      <c r="S566" s="411"/>
      <c r="W566" s="556" t="str">
        <f>IFERROR(INDEX('Kennel Link Mapping'!$B$1:$B$4, (MATCH('Session Log'!$V566, 'Kennel Link Mapping'!$A$1:$A$4, 0))), "")</f>
        <v/>
      </c>
    </row>
    <row r="567" spans="1:24" ht="39.75" customHeight="1" x14ac:dyDescent="0.15">
      <c r="A567" s="192"/>
      <c r="B567" s="118"/>
      <c r="C567" s="62"/>
      <c r="D567" s="165"/>
      <c r="E567" s="177"/>
      <c r="F567" s="165"/>
      <c r="G567" s="54"/>
      <c r="H567" s="54"/>
      <c r="I567" s="54"/>
      <c r="J567" s="206"/>
      <c r="K567" s="204"/>
      <c r="L567" s="521" t="str" cm="1">
        <f t="array" ref="L567">IFERROR(_xlfn.IFS($K567="1 - Start", (_xlfn.XLOOKUP("1 - End", $K567:$K1573,$J567:$J1573)) - (_xlfn.XLOOKUP("1 - Start", $K567:$K1573, $J567:$J1573)), $K567="2 - Start", (_xlfn.XLOOKUP("2 - End", $K567:$K1573, $J567:$J1573)) - (_xlfn.XLOOKUP("2 - Start", $K567:$K1573, $J567:$J1573)), $K567="3 - Start", (_xlfn.XLOOKUP("3 - End", $K567:K1573, $J567:$J1573)) - (_xlfn.XLOOKUP("3 - Start", $K567:K1573, $J567:$J1573)), $K567="4 - Start", (_xlfn.XLOOKUP("4 - End", $K567:$K1573, $J567:$J1573)) - (_xlfn.XLOOKUP("4 - Start", $K567:$K1573, $J567:J1573))), "")</f>
        <v/>
      </c>
      <c r="P567" s="398"/>
      <c r="Q567" s="535" t="str" cm="1">
        <f t="array" ref="Q567">_xlfn.IFNA(IF($P567="N", $O567, (_xlfn.IFS(AND($P567="Y", $M567="1"), 15-$O567, AND($M567="2", $P567="Y"), 9-$O567, AND($M567="3", $P567="Y"), 11-$O567))), "")</f>
        <v/>
      </c>
      <c r="R567" s="536" t="str">
        <f>IF($K567="Session Start", SUM($L567:(INDEX($K567:$K1555, (MATCH("Session End", $K567:$K1555, 0))))), "")</f>
        <v/>
      </c>
      <c r="S567" s="411"/>
      <c r="W567" s="556" t="str">
        <f>IFERROR(INDEX('Kennel Link Mapping'!$B$1:$B$4, (MATCH('Session Log'!$V567, 'Kennel Link Mapping'!$A$1:$A$4, 0))), "")</f>
        <v/>
      </c>
    </row>
    <row r="568" spans="1:24" s="187" customFormat="1" ht="39.75" customHeight="1" x14ac:dyDescent="0.15">
      <c r="A568" s="235"/>
      <c r="B568" s="100"/>
      <c r="C568" s="334"/>
      <c r="D568" s="346"/>
      <c r="E568" s="347"/>
      <c r="F568" s="346"/>
      <c r="G568" s="181"/>
      <c r="H568" s="181"/>
      <c r="I568" s="181"/>
      <c r="J568" s="179"/>
      <c r="K568" s="348"/>
      <c r="L568" s="526" t="str" cm="1">
        <f t="array" ref="L568">IFERROR(_xlfn.IFS($K568="1 - Start", (_xlfn.XLOOKUP("1 - End", $K568:$K1574,$J568:$J1574)) - (_xlfn.XLOOKUP("1 - Start", $K568:$K1574, $J568:$J1574)), $K568="2 - Start", (_xlfn.XLOOKUP("2 - End", $K568:$K1574, $J568:$J1574)) - (_xlfn.XLOOKUP("2 - Start", $K568:$K1574, $J568:$J1574)), $K568="3 - Start", (_xlfn.XLOOKUP("3 - End", $K568:K1574, $J568:$J1574)) - (_xlfn.XLOOKUP("3 - Start", $K568:K1574, $J568:$J1574)), $K568="4 - Start", (_xlfn.XLOOKUP("4 - End", $K568:$K1574, $J568:$J1574)) - (_xlfn.XLOOKUP("4 - Start", $K568:$K1574, $J568:J1574))), "")</f>
        <v/>
      </c>
      <c r="M568" s="350"/>
      <c r="N568" s="371"/>
      <c r="O568" s="399"/>
      <c r="P568" s="371"/>
      <c r="Q568" s="545" t="str" cm="1">
        <f t="array" ref="Q568">_xlfn.IFNA(IF($P568="N", $O568, (_xlfn.IFS(AND($P568="Y", $M568="1"), 15-$O568, AND($M568="2", $P568="Y"), 9-$O568, AND($M568="3", $P568="Y"), 11-$O568))), "")</f>
        <v/>
      </c>
      <c r="R568" s="546" t="str">
        <f>IF($K568="Session Start", SUM($L568:(INDEX($K568:$K1556, (MATCH("Session End", $K568:$K1556, 0))))), "")</f>
        <v/>
      </c>
      <c r="S568" s="411"/>
      <c r="U568" s="184"/>
      <c r="V568" s="185"/>
      <c r="W568" s="556" t="str">
        <f>IFERROR(INDEX('Kennel Link Mapping'!$B$1:$B$4, (MATCH('Session Log'!$V568, 'Kennel Link Mapping'!$A$1:$A$4, 0))), "")</f>
        <v/>
      </c>
      <c r="X568" s="351"/>
    </row>
    <row r="569" spans="1:24" s="46" customFormat="1" ht="39.75" customHeight="1" x14ac:dyDescent="0.15">
      <c r="A569" s="192"/>
      <c r="B569" s="118"/>
      <c r="C569" s="370"/>
      <c r="D569" s="361"/>
      <c r="E569" s="362"/>
      <c r="F569" s="361"/>
      <c r="G569" s="74"/>
      <c r="H569" s="74"/>
      <c r="I569" s="74"/>
      <c r="J569" s="265"/>
      <c r="K569" s="349"/>
      <c r="L569" s="523" t="str" cm="1">
        <f t="array" ref="L569">IFERROR(_xlfn.IFS($K569="1 - Start", (_xlfn.XLOOKUP("1 - End", $K569:$K1575,$J569:$J1575)) - (_xlfn.XLOOKUP("1 - Start", $K569:$K1575, $J569:$J1575)), $K569="2 - Start", (_xlfn.XLOOKUP("2 - End", $K569:$K1575, $J569:$J1575)) - (_xlfn.XLOOKUP("2 - Start", $K569:$K1575, $J569:$J1575)), $K569="3 - Start", (_xlfn.XLOOKUP("3 - End", $K569:K1575, $J569:$J1575)) - (_xlfn.XLOOKUP("3 - Start", $K569:K1575, $J569:$J1575)), $K569="4 - Start", (_xlfn.XLOOKUP("4 - End", $K569:$K1575, $J569:$J1575)) - (_xlfn.XLOOKUP("4 - Start", $K569:$K1575, $J569:J1575))), "")</f>
        <v/>
      </c>
      <c r="M569" s="352"/>
      <c r="N569" s="373"/>
      <c r="O569" s="395"/>
      <c r="P569" s="373"/>
      <c r="Q569" s="539" t="str" cm="1">
        <f t="array" ref="Q569">_xlfn.IFNA(IF($P569="N", $O569, (_xlfn.IFS(AND($P569="Y", $M569="1"), 15-$O569, AND($M569="2", $P569="Y"), 9-$O569, AND($M569="3", $P569="Y"), 11-$O569))), "")</f>
        <v/>
      </c>
      <c r="R569" s="540" t="str">
        <f>IF($K569="Session Start", SUM($L569:(INDEX($K569:$K1557, (MATCH("Session End", $K569:$K1557, 0))))), "")</f>
        <v/>
      </c>
      <c r="S569" s="411"/>
      <c r="T569" s="333"/>
      <c r="U569" s="171"/>
      <c r="V569" s="76"/>
      <c r="W569" s="556" t="str">
        <f>IFERROR(INDEX('Kennel Link Mapping'!$B$1:$B$4, (MATCH('Session Log'!$V569, 'Kennel Link Mapping'!$A$1:$A$4, 0))), "")</f>
        <v/>
      </c>
      <c r="X569" s="353"/>
    </row>
    <row r="570" spans="1:24" ht="51" customHeight="1" x14ac:dyDescent="0.15">
      <c r="A570" s="192"/>
      <c r="B570" s="118"/>
      <c r="C570" s="62"/>
      <c r="D570" s="165"/>
      <c r="E570" s="177"/>
      <c r="F570" s="165"/>
      <c r="G570" s="54"/>
      <c r="H570" s="54"/>
      <c r="I570" s="54"/>
      <c r="J570" s="206"/>
      <c r="K570" s="204"/>
      <c r="L570" s="521" t="str" cm="1">
        <f t="array" ref="L570">IFERROR(_xlfn.IFS($K570="1 - Start", (_xlfn.XLOOKUP("1 - End", $K570:$K1576,$J570:$J1576)) - (_xlfn.XLOOKUP("1 - Start", $K570:$K1576, $J570:$J1576)), $K570="2 - Start", (_xlfn.XLOOKUP("2 - End", $K570:$K1576, $J570:$J1576)) - (_xlfn.XLOOKUP("2 - Start", $K570:$K1576, $J570:$J1576)), $K570="3 - Start", (_xlfn.XLOOKUP("3 - End", $K570:K1576, $J570:$J1576)) - (_xlfn.XLOOKUP("3 - Start", $K570:K1576, $J570:$J1576)), $K570="4 - Start", (_xlfn.XLOOKUP("4 - End", $K570:$K1576, $J570:$J1576)) - (_xlfn.XLOOKUP("4 - Start", $K570:$K1576, $J570:J1576))), "")</f>
        <v/>
      </c>
      <c r="Q570" s="535" t="str" cm="1">
        <f t="array" ref="Q570">_xlfn.IFNA(IF($P570="N", $O570, (_xlfn.IFS(AND($P570="Y", $M570="1"), 15-$O570, AND($M570="2", $P570="Y"), 9-$O570, AND($M570="3", $P570="Y"), 11-$O570))), "")</f>
        <v/>
      </c>
      <c r="R570" s="536" t="str">
        <f>IF($K570="Session Start", SUM($L570:(INDEX($K570:$K1558, (MATCH("Session End", $K570:$K1558, 0))))), "")</f>
        <v/>
      </c>
      <c r="S570" s="411"/>
      <c r="W570" s="556" t="str">
        <f>IFERROR(INDEX('Kennel Link Mapping'!$B$1:$B$4, (MATCH('Session Log'!$V570, 'Kennel Link Mapping'!$A$1:$A$4, 0))), "")</f>
        <v/>
      </c>
    </row>
    <row r="571" spans="1:24" ht="39.75" customHeight="1" x14ac:dyDescent="0.15">
      <c r="A571" s="192"/>
      <c r="B571" s="118"/>
      <c r="C571" s="62"/>
      <c r="D571" s="165"/>
      <c r="E571" s="177"/>
      <c r="F571" s="165"/>
      <c r="G571" s="54"/>
      <c r="H571" s="54"/>
      <c r="I571" s="54"/>
      <c r="J571" s="169"/>
      <c r="K571" s="204"/>
      <c r="L571" s="521" t="str" cm="1">
        <f t="array" ref="L571">IFERROR(_xlfn.IFS($K571="1 - Start", (_xlfn.XLOOKUP("1 - End", $K571:$K1577,$J571:$J1577)) - (_xlfn.XLOOKUP("1 - Start", $K571:$K1577, $J571:$J1577)), $K571="2 - Start", (_xlfn.XLOOKUP("2 - End", $K571:$K1577, $J571:$J1577)) - (_xlfn.XLOOKUP("2 - Start", $K571:$K1577, $J571:$J1577)), $K571="3 - Start", (_xlfn.XLOOKUP("3 - End", $K571:K1577, $J571:$J1577)) - (_xlfn.XLOOKUP("3 - Start", $K571:K1577, $J571:$J1577)), $K571="4 - Start", (_xlfn.XLOOKUP("4 - End", $K571:$K1577, $J571:$J1577)) - (_xlfn.XLOOKUP("4 - Start", $K571:$K1577, $J571:J1577))), "")</f>
        <v/>
      </c>
      <c r="Q571" s="535" t="str" cm="1">
        <f t="array" ref="Q571">_xlfn.IFNA(IF($P571="N", $O571, (_xlfn.IFS(AND($P571="Y", $M571="1"), 15-$O571, AND($M571="2", $P571="Y"), 9-$O571, AND($M571="3", $P571="Y"), 11-$O571))), "")</f>
        <v/>
      </c>
      <c r="R571" s="536" t="str">
        <f>IF($K571="Session Start", SUM($L571:(INDEX($K571:$K1559, (MATCH("Session End", $K571:$K1559, 0))))), "")</f>
        <v/>
      </c>
      <c r="S571" s="411"/>
      <c r="W571" s="556" t="str">
        <f>IFERROR(INDEX('Kennel Link Mapping'!$B$1:$B$4, (MATCH('Session Log'!$V571, 'Kennel Link Mapping'!$A$1:$A$4, 0))), "")</f>
        <v/>
      </c>
    </row>
    <row r="572" spans="1:24" ht="39.75" customHeight="1" x14ac:dyDescent="0.15">
      <c r="A572" s="192"/>
      <c r="B572" s="118"/>
      <c r="C572" s="62"/>
      <c r="D572" s="165"/>
      <c r="E572" s="177"/>
      <c r="F572" s="165"/>
      <c r="G572" s="54"/>
      <c r="H572" s="54"/>
      <c r="I572" s="54"/>
      <c r="J572" s="169"/>
      <c r="K572" s="204"/>
      <c r="L572" s="521" t="str" cm="1">
        <f t="array" ref="L572">IFERROR(_xlfn.IFS($K572="1 - Start", (_xlfn.XLOOKUP("1 - End", $K572:$K1578,$J572:$J1578)) - (_xlfn.XLOOKUP("1 - Start", $K572:$K1578, $J572:$J1578)), $K572="2 - Start", (_xlfn.XLOOKUP("2 - End", $K572:$K1578, $J572:$J1578)) - (_xlfn.XLOOKUP("2 - Start", $K572:$K1578, $J572:$J1578)), $K572="3 - Start", (_xlfn.XLOOKUP("3 - End", $K572:K1578, $J572:$J1578)) - (_xlfn.XLOOKUP("3 - Start", $K572:K1578, $J572:$J1578)), $K572="4 - Start", (_xlfn.XLOOKUP("4 - End", $K572:$K1578, $J572:$J1578)) - (_xlfn.XLOOKUP("4 - Start", $K572:$K1578, $J572:J1578))), "")</f>
        <v/>
      </c>
      <c r="Q572" s="535" t="str" cm="1">
        <f t="array" ref="Q572">_xlfn.IFNA(IF($P572="N", $O572, (_xlfn.IFS(AND($P572="Y", $M572="1"), 15-$O572, AND($M572="2", $P572="Y"), 9-$O572, AND($M572="3", $P572="Y"), 11-$O572))), "")</f>
        <v/>
      </c>
      <c r="R572" s="536" t="str">
        <f>IF($K572="Session Start", SUM($L572:(INDEX($K572:$K1560, (MATCH("Session End", $K572:$K1560, 0))))), "")</f>
        <v/>
      </c>
      <c r="S572" s="411"/>
      <c r="W572" s="556" t="str">
        <f>IFERROR(INDEX('Kennel Link Mapping'!$B$1:$B$4, (MATCH('Session Log'!$V572, 'Kennel Link Mapping'!$A$1:$A$4, 0))), "")</f>
        <v/>
      </c>
    </row>
    <row r="573" spans="1:24" ht="39.75" customHeight="1" x14ac:dyDescent="0.15">
      <c r="A573" s="192"/>
      <c r="B573" s="118"/>
      <c r="C573" s="62"/>
      <c r="D573" s="165"/>
      <c r="E573" s="177"/>
      <c r="F573" s="165"/>
      <c r="G573" s="54"/>
      <c r="H573" s="54"/>
      <c r="I573" s="54"/>
      <c r="J573" s="169"/>
      <c r="K573" s="204"/>
      <c r="L573" s="521" t="str" cm="1">
        <f t="array" ref="L573">IFERROR(_xlfn.IFS($K573="1 - Start", (_xlfn.XLOOKUP("1 - End", $K573:$K1579,$J573:$J1579)) - (_xlfn.XLOOKUP("1 - Start", $K573:$K1579, $J573:$J1579)), $K573="2 - Start", (_xlfn.XLOOKUP("2 - End", $K573:$K1579, $J573:$J1579)) - (_xlfn.XLOOKUP("2 - Start", $K573:$K1579, $J573:$J1579)), $K573="3 - Start", (_xlfn.XLOOKUP("3 - End", $K573:K1579, $J573:$J1579)) - (_xlfn.XLOOKUP("3 - Start", $K573:K1579, $J573:$J1579)), $K573="4 - Start", (_xlfn.XLOOKUP("4 - End", $K573:$K1579, $J573:$J1579)) - (_xlfn.XLOOKUP("4 - Start", $K573:$K1579, $J573:J1579))), "")</f>
        <v/>
      </c>
      <c r="Q573" s="535" t="str" cm="1">
        <f t="array" ref="Q573">_xlfn.IFNA(IF($P573="N", $O573, (_xlfn.IFS(AND($P573="Y", $M573="1"), 15-$O573, AND($M573="2", $P573="Y"), 9-$O573, AND($M573="3", $P573="Y"), 11-$O573))), "")</f>
        <v/>
      </c>
      <c r="R573" s="536" t="str">
        <f>IF($K573="Session Start", SUM($L573:(INDEX($K573:$K1561, (MATCH("Session End", $K573:$K1561, 0))))), "")</f>
        <v/>
      </c>
      <c r="S573" s="411"/>
      <c r="W573" s="556" t="str">
        <f>IFERROR(INDEX('Kennel Link Mapping'!$B$1:$B$4, (MATCH('Session Log'!$V573, 'Kennel Link Mapping'!$A$1:$A$4, 0))), "")</f>
        <v/>
      </c>
    </row>
    <row r="574" spans="1:24" ht="39.75" customHeight="1" x14ac:dyDescent="0.15">
      <c r="A574" s="192"/>
      <c r="B574" s="118"/>
      <c r="C574" s="62"/>
      <c r="D574" s="165"/>
      <c r="E574" s="177"/>
      <c r="F574" s="165"/>
      <c r="G574" s="54"/>
      <c r="H574" s="54"/>
      <c r="I574" s="54"/>
      <c r="J574" s="169"/>
      <c r="K574" s="204"/>
      <c r="L574" s="521" t="str" cm="1">
        <f t="array" ref="L574">IFERROR(_xlfn.IFS($K574="1 - Start", (_xlfn.XLOOKUP("1 - End", $K574:$K1580,$J574:$J1580)) - (_xlfn.XLOOKUP("1 - Start", $K574:$K1580, $J574:$J1580)), $K574="2 - Start", (_xlfn.XLOOKUP("2 - End", $K574:$K1580, $J574:$J1580)) - (_xlfn.XLOOKUP("2 - Start", $K574:$K1580, $J574:$J1580)), $K574="3 - Start", (_xlfn.XLOOKUP("3 - End", $K574:K1580, $J574:$J1580)) - (_xlfn.XLOOKUP("3 - Start", $K574:K1580, $J574:$J1580)), $K574="4 - Start", (_xlfn.XLOOKUP("4 - End", $K574:$K1580, $J574:$J1580)) - (_xlfn.XLOOKUP("4 - Start", $K574:$K1580, $J574:J1580))), "")</f>
        <v/>
      </c>
      <c r="Q574" s="535" t="str" cm="1">
        <f t="array" ref="Q574">_xlfn.IFNA(IF($P574="N", $O574, (_xlfn.IFS(AND($P574="Y", $M574="1"), 15-$O574, AND($M574="2", $P574="Y"), 9-$O574, AND($M574="3", $P574="Y"), 11-$O574))), "")</f>
        <v/>
      </c>
      <c r="R574" s="536" t="str">
        <f>IF($K574="Session Start", SUM($L574:(INDEX($K574:$K1562, (MATCH("Session End", $K574:$K1562, 0))))), "")</f>
        <v/>
      </c>
      <c r="S574" s="411"/>
      <c r="W574" s="556" t="str">
        <f>IFERROR(INDEX('Kennel Link Mapping'!$B$1:$B$4, (MATCH('Session Log'!$V574, 'Kennel Link Mapping'!$A$1:$A$4, 0))), "")</f>
        <v/>
      </c>
    </row>
    <row r="575" spans="1:24" ht="39.75" customHeight="1" x14ac:dyDescent="0.15">
      <c r="A575" s="192"/>
      <c r="B575" s="118"/>
      <c r="C575" s="62"/>
      <c r="D575" s="165"/>
      <c r="E575" s="177"/>
      <c r="F575" s="165"/>
      <c r="G575" s="54"/>
      <c r="H575" s="54"/>
      <c r="I575" s="54"/>
      <c r="J575" s="169"/>
      <c r="K575" s="204"/>
      <c r="L575" s="521" t="str" cm="1">
        <f t="array" ref="L575">IFERROR(_xlfn.IFS($K575="1 - Start", (_xlfn.XLOOKUP("1 - End", $K575:$K1581,$J575:$J1581)) - (_xlfn.XLOOKUP("1 - Start", $K575:$K1581, $J575:$J1581)), $K575="2 - Start", (_xlfn.XLOOKUP("2 - End", $K575:$K1581, $J575:$J1581)) - (_xlfn.XLOOKUP("2 - Start", $K575:$K1581, $J575:$J1581)), $K575="3 - Start", (_xlfn.XLOOKUP("3 - End", $K575:K1581, $J575:$J1581)) - (_xlfn.XLOOKUP("3 - Start", $K575:K1581, $J575:$J1581)), $K575="4 - Start", (_xlfn.XLOOKUP("4 - End", $K575:$K1581, $J575:$J1581)) - (_xlfn.XLOOKUP("4 - Start", $K575:$K1581, $J575:J1581))), "")</f>
        <v/>
      </c>
      <c r="Q575" s="535" t="str" cm="1">
        <f t="array" ref="Q575">_xlfn.IFNA(IF($P575="N", $O575, (_xlfn.IFS(AND($P575="Y", $M575="1"), 15-$O575, AND($M575="2", $P575="Y"), 9-$O575, AND($M575="3", $P575="Y"), 11-$O575))), "")</f>
        <v/>
      </c>
      <c r="R575" s="536" t="str">
        <f>IF($K575="Session Start", SUM($L575:(INDEX($K575:$K1563, (MATCH("Session End", $K575:$K1563, 0))))), "")</f>
        <v/>
      </c>
      <c r="S575" s="411"/>
      <c r="W575" s="556" t="str">
        <f>IFERROR(INDEX('Kennel Link Mapping'!$B$1:$B$4, (MATCH('Session Log'!$V575, 'Kennel Link Mapping'!$A$1:$A$4, 0))), "")</f>
        <v/>
      </c>
    </row>
    <row r="576" spans="1:24" ht="39.75" customHeight="1" x14ac:dyDescent="0.15">
      <c r="A576" s="192"/>
      <c r="B576" s="118"/>
      <c r="C576" s="62"/>
      <c r="D576" s="165"/>
      <c r="E576" s="177"/>
      <c r="F576" s="165"/>
      <c r="G576" s="54"/>
      <c r="H576" s="54"/>
      <c r="I576" s="54"/>
      <c r="J576" s="169"/>
      <c r="K576" s="204"/>
      <c r="L576" s="521" t="str" cm="1">
        <f t="array" ref="L576">IFERROR(_xlfn.IFS($K576="1 - Start", (_xlfn.XLOOKUP("1 - End", $K576:$K1582,$J576:$J1582)) - (_xlfn.XLOOKUP("1 - Start", $K576:$K1582, $J576:$J1582)), $K576="2 - Start", (_xlfn.XLOOKUP("2 - End", $K576:$K1582, $J576:$J1582)) - (_xlfn.XLOOKUP("2 - Start", $K576:$K1582, $J576:$J1582)), $K576="3 - Start", (_xlfn.XLOOKUP("3 - End", $K576:K1582, $J576:$J1582)) - (_xlfn.XLOOKUP("3 - Start", $K576:K1582, $J576:$J1582)), $K576="4 - Start", (_xlfn.XLOOKUP("4 - End", $K576:$K1582, $J576:$J1582)) - (_xlfn.XLOOKUP("4 - Start", $K576:$K1582, $J576:J1582))), "")</f>
        <v/>
      </c>
      <c r="Q576" s="535" t="str" cm="1">
        <f t="array" ref="Q576">_xlfn.IFNA(IF($P576="N", $O576, (_xlfn.IFS(AND($P576="Y", $M576="1"), 15-$O576, AND($M576="2", $P576="Y"), 9-$O576, AND($M576="3", $P576="Y"), 11-$O576))), "")</f>
        <v/>
      </c>
      <c r="R576" s="536" t="str">
        <f>IF($K576="Session Start", SUM($L576:(INDEX($K576:$K1564, (MATCH("Session End", $K576:$K1564, 0))))), "")</f>
        <v/>
      </c>
      <c r="S576" s="411"/>
      <c r="W576" s="556" t="str">
        <f>IFERROR(INDEX('Kennel Link Mapping'!$B$1:$B$4, (MATCH('Session Log'!$V576, 'Kennel Link Mapping'!$A$1:$A$4, 0))), "")</f>
        <v/>
      </c>
    </row>
    <row r="577" spans="1:24" ht="39.75" customHeight="1" x14ac:dyDescent="0.15">
      <c r="A577" s="192"/>
      <c r="B577" s="118"/>
      <c r="C577" s="62"/>
      <c r="D577" s="165"/>
      <c r="E577" s="177"/>
      <c r="F577" s="165"/>
      <c r="G577" s="54"/>
      <c r="H577" s="54"/>
      <c r="I577" s="54"/>
      <c r="J577" s="206"/>
      <c r="K577" s="204"/>
      <c r="L577" s="521" t="str" cm="1">
        <f t="array" ref="L577">IFERROR(_xlfn.IFS($K577="1 - Start", (_xlfn.XLOOKUP("1 - End", $K577:$K1583,$J577:$J1583)) - (_xlfn.XLOOKUP("1 - Start", $K577:$K1583, $J577:$J1583)), $K577="2 - Start", (_xlfn.XLOOKUP("2 - End", $K577:$K1583, $J577:$J1583)) - (_xlfn.XLOOKUP("2 - Start", $K577:$K1583, $J577:$J1583)), $K577="3 - Start", (_xlfn.XLOOKUP("3 - End", $K577:K1583, $J577:$J1583)) - (_xlfn.XLOOKUP("3 - Start", $K577:K1583, $J577:$J1583)), $K577="4 - Start", (_xlfn.XLOOKUP("4 - End", $K577:$K1583, $J577:$J1583)) - (_xlfn.XLOOKUP("4 - Start", $K577:$K1583, $J577:J1583))), "")</f>
        <v/>
      </c>
      <c r="Q577" s="535" t="str" cm="1">
        <f t="array" ref="Q577">_xlfn.IFNA(IF($P577="N", $O577, (_xlfn.IFS(AND($P577="Y", $M577="1"), 15-$O577, AND($M577="2", $P577="Y"), 9-$O577, AND($M577="3", $P577="Y"), 11-$O577))), "")</f>
        <v/>
      </c>
      <c r="R577" s="536" t="str">
        <f>IF($K577="Session Start", SUM($L577:(INDEX($K577:$K1565, (MATCH("Session End", $K577:$K1565, 0))))), "")</f>
        <v/>
      </c>
      <c r="S577" s="411"/>
      <c r="W577" s="556" t="str">
        <f>IFERROR(INDEX('Kennel Link Mapping'!$B$1:$B$4, (MATCH('Session Log'!$V577, 'Kennel Link Mapping'!$A$1:$A$4, 0))), "")</f>
        <v/>
      </c>
    </row>
    <row r="578" spans="1:24" ht="39.75" customHeight="1" x14ac:dyDescent="0.15">
      <c r="A578" s="192"/>
      <c r="B578" s="118"/>
      <c r="C578" s="62"/>
      <c r="D578" s="165"/>
      <c r="E578" s="177"/>
      <c r="F578" s="165"/>
      <c r="G578" s="54"/>
      <c r="H578" s="54"/>
      <c r="I578" s="54"/>
      <c r="J578" s="206"/>
      <c r="K578" s="204"/>
      <c r="L578" s="521"/>
      <c r="Q578" s="535"/>
      <c r="R578" s="536"/>
      <c r="S578" s="411"/>
      <c r="W578" s="556" t="str">
        <f>IFERROR(INDEX('Kennel Link Mapping'!$B$1:$B$4, (MATCH('Session Log'!$V578, 'Kennel Link Mapping'!$A$1:$A$4, 0))), "")</f>
        <v/>
      </c>
    </row>
    <row r="579" spans="1:24" ht="39.75" customHeight="1" x14ac:dyDescent="0.15">
      <c r="A579" s="192"/>
      <c r="B579" s="118"/>
      <c r="C579" s="62"/>
      <c r="D579" s="165"/>
      <c r="E579" s="177"/>
      <c r="F579" s="165"/>
      <c r="G579" s="54"/>
      <c r="H579" s="54"/>
      <c r="I579" s="54"/>
      <c r="J579" s="206"/>
      <c r="K579" s="204"/>
      <c r="L579" s="521" t="str" cm="1">
        <f t="array" ref="L579">IFERROR(_xlfn.IFS($K579="1 - Start", (_xlfn.XLOOKUP("1 - End", $K579:$K1584,$J579:$J1584)) - (_xlfn.XLOOKUP("1 - Start", $K579:$K1584, $J579:$J1584)), $K579="2 - Start", (_xlfn.XLOOKUP("2 - End", $K579:$K1584, $J579:$J1584)) - (_xlfn.XLOOKUP("2 - Start", $K579:$K1584, $J579:$J1584)), $K579="3 - Start", (_xlfn.XLOOKUP("3 - End", $K579:K1584, $J579:$J1584)) - (_xlfn.XLOOKUP("3 - Start", $K579:K1584, $J579:$J1584)), $K579="4 - Start", (_xlfn.XLOOKUP("4 - End", $K579:$K1584, $J579:$J1584)) - (_xlfn.XLOOKUP("4 - Start", $K579:$K1584, $J579:J1584))), "")</f>
        <v/>
      </c>
      <c r="Q579" s="535" t="str" cm="1">
        <f t="array" ref="Q579">_xlfn.IFNA(IF($P579="N", $O579, (_xlfn.IFS(AND($P579="Y", $M579="1"), 15-$O579, AND($M579="2", $P579="Y"), 9-$O579, AND($M579="3", $P579="Y"), 11-$O579))), "")</f>
        <v/>
      </c>
      <c r="R579" s="536" t="str">
        <f>IF($K579="Session Start", SUM($L579:(INDEX($K579:$K1566, (MATCH("Session End", $K579:$K1566, 0))))), "")</f>
        <v/>
      </c>
      <c r="S579" s="411"/>
      <c r="W579" s="556" t="str">
        <f>IFERROR(INDEX('Kennel Link Mapping'!$B$1:$B$4, (MATCH('Session Log'!$V579, 'Kennel Link Mapping'!$A$1:$A$4, 0))), "")</f>
        <v/>
      </c>
    </row>
    <row r="580" spans="1:24" ht="39.75" customHeight="1" x14ac:dyDescent="0.15">
      <c r="A580" s="192"/>
      <c r="B580" s="118"/>
      <c r="C580" s="62"/>
      <c r="D580" s="165"/>
      <c r="E580" s="177"/>
      <c r="F580" s="165"/>
      <c r="G580" s="54"/>
      <c r="H580" s="54"/>
      <c r="I580" s="54"/>
      <c r="J580" s="206"/>
      <c r="K580" s="204"/>
      <c r="L580" s="521" t="str" cm="1">
        <f t="array" ref="L580">IFERROR(_xlfn.IFS($K580="1 - Start", (_xlfn.XLOOKUP("1 - End", $K580:$K1585,$J580:$J1585)) - (_xlfn.XLOOKUP("1 - Start", $K580:$K1585, $J580:$J1585)), $K580="2 - Start", (_xlfn.XLOOKUP("2 - End", $K580:$K1585, $J580:$J1585)) - (_xlfn.XLOOKUP("2 - Start", $K580:$K1585, $J580:$J1585)), $K580="3 - Start", (_xlfn.XLOOKUP("3 - End", $K580:K1585, $J580:$J1585)) - (_xlfn.XLOOKUP("3 - Start", $K580:K1585, $J580:$J1585)), $K580="4 - Start", (_xlfn.XLOOKUP("4 - End", $K580:$K1585, $J580:$J1585)) - (_xlfn.XLOOKUP("4 - Start", $K580:$K1585, $J580:J1585))), "")</f>
        <v/>
      </c>
      <c r="Q580" s="535" t="str" cm="1">
        <f t="array" ref="Q580">_xlfn.IFNA(IF($P580="N", $O580, (_xlfn.IFS(AND($P580="Y", $M580="1"), 15-$O580, AND($M580="2", $P580="Y"), 9-$O580, AND($M580="3", $P580="Y"), 11-$O580))), "")</f>
        <v/>
      </c>
      <c r="R580" s="536" t="str">
        <f>IF($K580="Session Start", SUM($L580:(INDEX($K580:$K1567, (MATCH("Session End", $K580:$K1567, 0))))), "")</f>
        <v/>
      </c>
      <c r="S580" s="411"/>
      <c r="W580" s="556" t="str">
        <f>IFERROR(INDEX('Kennel Link Mapping'!$B$1:$B$4, (MATCH('Session Log'!$V580, 'Kennel Link Mapping'!$A$1:$A$4, 0))), "")</f>
        <v/>
      </c>
    </row>
    <row r="581" spans="1:24" s="187" customFormat="1" ht="39.75" customHeight="1" x14ac:dyDescent="0.15">
      <c r="A581" s="235"/>
      <c r="B581" s="100"/>
      <c r="C581" s="334"/>
      <c r="D581" s="346"/>
      <c r="E581" s="347"/>
      <c r="F581" s="346"/>
      <c r="G581" s="181"/>
      <c r="H581" s="181"/>
      <c r="I581" s="181"/>
      <c r="J581" s="179"/>
      <c r="K581" s="348"/>
      <c r="L581" s="526" t="str" cm="1">
        <f t="array" ref="L581">IFERROR(_xlfn.IFS($K581="1 - Start", (_xlfn.XLOOKUP("1 - End", $K581:$K1586,$J581:$J1586)) - (_xlfn.XLOOKUP("1 - Start", $K581:$K1586, $J581:$J1586)), $K581="2 - Start", (_xlfn.XLOOKUP("2 - End", $K581:$K1586, $J581:$J1586)) - (_xlfn.XLOOKUP("2 - Start", $K581:$K1586, $J581:$J1586)), $K581="3 - Start", (_xlfn.XLOOKUP("3 - End", $K581:K1586, $J581:$J1586)) - (_xlfn.XLOOKUP("3 - Start", $K581:K1586, $J581:$J1586)), $K581="4 - Start", (_xlfn.XLOOKUP("4 - End", $K581:$K1586, $J581:$J1586)) - (_xlfn.XLOOKUP("4 - Start", $K581:$K1586, $J581:J1586))), "")</f>
        <v/>
      </c>
      <c r="M581" s="350"/>
      <c r="N581" s="371"/>
      <c r="O581" s="399"/>
      <c r="P581" s="371"/>
      <c r="Q581" s="545" t="str" cm="1">
        <f t="array" ref="Q581">_xlfn.IFNA(IF($P581="N", $O581, (_xlfn.IFS(AND($P581="Y", $M581="1"), 15-$O581, AND($M581="2", $P581="Y"), 9-$O581, AND($M581="3", $P581="Y"), 11-$O581))), "")</f>
        <v/>
      </c>
      <c r="R581" s="546" t="str">
        <f>IF($K581="Session Start", SUM($L581:(INDEX($K581:$K1568, (MATCH("Session End", $K581:$K1568, 0))))), "")</f>
        <v/>
      </c>
      <c r="S581" s="411"/>
      <c r="T581" s="183"/>
      <c r="U581" s="184"/>
      <c r="V581" s="185"/>
      <c r="W581" s="556" t="str">
        <f>IFERROR(INDEX('Kennel Link Mapping'!$B$1:$B$4, (MATCH('Session Log'!$V581, 'Kennel Link Mapping'!$A$1:$A$4, 0))), "")</f>
        <v/>
      </c>
      <c r="X581" s="351"/>
    </row>
    <row r="582" spans="1:24" s="46" customFormat="1" ht="39.75" customHeight="1" x14ac:dyDescent="0.15">
      <c r="A582" s="192"/>
      <c r="B582" s="118"/>
      <c r="C582" s="370"/>
      <c r="D582" s="361"/>
      <c r="E582" s="362"/>
      <c r="F582" s="361"/>
      <c r="G582" s="74"/>
      <c r="H582" s="74"/>
      <c r="I582" s="74"/>
      <c r="J582" s="265"/>
      <c r="K582" s="349"/>
      <c r="L582" s="523" t="str" cm="1">
        <f t="array" ref="L582">IFERROR(_xlfn.IFS($K582="1 - Start", (_xlfn.XLOOKUP("1 - End", $K582:$K1587,$J582:$J1587)) - (_xlfn.XLOOKUP("1 - Start", $K582:$K1587, $J582:$J1587)), $K582="2 - Start", (_xlfn.XLOOKUP("2 - End", $K582:$K1587, $J582:$J1587)) - (_xlfn.XLOOKUP("2 - Start", $K582:$K1587, $J582:$J1587)), $K582="3 - Start", (_xlfn.XLOOKUP("3 - End", $K582:K1587, $J582:$J1587)) - (_xlfn.XLOOKUP("3 - Start", $K582:K1587, $J582:$J1587)), $K582="4 - Start", (_xlfn.XLOOKUP("4 - End", $K582:$K1587, $J582:$J1587)) - (_xlfn.XLOOKUP("4 - Start", $K582:$K1587, $J582:J1587))), "")</f>
        <v/>
      </c>
      <c r="M582" s="352"/>
      <c r="N582" s="373"/>
      <c r="O582" s="395"/>
      <c r="P582" s="373"/>
      <c r="Q582" s="539" t="str" cm="1">
        <f t="array" ref="Q582">_xlfn.IFNA(IF($P582="N", $O582, (_xlfn.IFS(AND($P582="Y", $M582="1"), 15-$O582, AND($M582="2", $P582="Y"), 9-$O582, AND($M582="3", $P582="Y"), 11-$O582))), "")</f>
        <v/>
      </c>
      <c r="R582" s="540" t="str">
        <f>IF($K582="Session Start", SUM($L582:(INDEX($K582:$K1569, (MATCH("Session End", $K582:$K1569, 0))))), "")</f>
        <v/>
      </c>
      <c r="S582" s="411"/>
      <c r="T582" s="333"/>
      <c r="U582" s="171"/>
      <c r="V582" s="76"/>
      <c r="W582" s="556" t="str">
        <f>IFERROR(INDEX('Kennel Link Mapping'!$B$1:$B$4, (MATCH('Session Log'!$V582, 'Kennel Link Mapping'!$A$1:$A$4, 0))), "")</f>
        <v/>
      </c>
      <c r="X582" s="353"/>
    </row>
    <row r="583" spans="1:24" ht="39.75" customHeight="1" x14ac:dyDescent="0.15">
      <c r="A583" s="192"/>
      <c r="B583" s="118"/>
      <c r="C583" s="62"/>
      <c r="D583" s="165"/>
      <c r="E583" s="177"/>
      <c r="F583" s="165"/>
      <c r="G583" s="54"/>
      <c r="H583" s="54"/>
      <c r="I583" s="54"/>
      <c r="J583" s="206"/>
      <c r="K583" s="204"/>
      <c r="L583" s="521" t="str" cm="1">
        <f t="array" ref="L583">IFERROR(_xlfn.IFS($K583="1 - Start", (_xlfn.XLOOKUP("1 - End", $K583:$K1588,$J583:$J1588)) - (_xlfn.XLOOKUP("1 - Start", $K583:$K1588, $J583:$J1588)), $K583="2 - Start", (_xlfn.XLOOKUP("2 - End", $K583:$K1588, $J583:$J1588)) - (_xlfn.XLOOKUP("2 - Start", $K583:$K1588, $J583:$J1588)), $K583="3 - Start", (_xlfn.XLOOKUP("3 - End", $K583:K1588, $J583:$J1588)) - (_xlfn.XLOOKUP("3 - Start", $K583:K1588, $J583:$J1588)), $K583="4 - Start", (_xlfn.XLOOKUP("4 - End", $K583:$K1588, $J583:$J1588)) - (_xlfn.XLOOKUP("4 - Start", $K583:$K1588, $J583:J1588))), "")</f>
        <v/>
      </c>
      <c r="Q583" s="535" t="str" cm="1">
        <f t="array" ref="Q583">_xlfn.IFNA(IF($P583="N", $O583, (_xlfn.IFS(AND($P583="Y", $M583="1"), 15-$O583, AND($M583="2", $P583="Y"), 9-$O583, AND($M583="3", $P583="Y"), 11-$O583))), "")</f>
        <v/>
      </c>
      <c r="R583" s="536" t="str">
        <f>IF($K583="Session Start", SUM($L583:(INDEX($K583:$K1570, (MATCH("Session End", $K583:$K1570, 0))))), "")</f>
        <v/>
      </c>
      <c r="S583" s="411"/>
      <c r="V583" s="463"/>
      <c r="W583" s="556" t="str">
        <f>IFERROR(INDEX('Kennel Link Mapping'!$B$1:$B$4, (MATCH('Session Log'!$V583, 'Kennel Link Mapping'!$A$1:$A$4, 0))), "")</f>
        <v/>
      </c>
    </row>
    <row r="584" spans="1:24" ht="39.75" customHeight="1" x14ac:dyDescent="0.15">
      <c r="A584" s="192"/>
      <c r="B584" s="118"/>
      <c r="C584" s="62"/>
      <c r="D584" s="165"/>
      <c r="E584" s="177"/>
      <c r="F584" s="165"/>
      <c r="G584" s="54"/>
      <c r="H584" s="54"/>
      <c r="I584" s="54"/>
      <c r="J584" s="169"/>
      <c r="K584" s="204"/>
      <c r="L584" s="521" t="str" cm="1">
        <f t="array" ref="L584">IFERROR(_xlfn.IFS($K584="1 - Start", (_xlfn.XLOOKUP("1 - End", $K584:$K1589,$J584:$J1589)) - (_xlfn.XLOOKUP("1 - Start", $K584:$K1589, $J584:$J1589)), $K584="2 - Start", (_xlfn.XLOOKUP("2 - End", $K584:$K1589, $J584:$J1589)) - (_xlfn.XLOOKUP("2 - Start", $K584:$K1589, $J584:$J1589)), $K584="3 - Start", (_xlfn.XLOOKUP("3 - End", $K584:K1589, $J584:$J1589)) - (_xlfn.XLOOKUP("3 - Start", $K584:K1589, $J584:$J1589)), $K584="4 - Start", (_xlfn.XLOOKUP("4 - End", $K584:$K1589, $J584:$J1589)) - (_xlfn.XLOOKUP("4 - Start", $K584:$K1589, $J584:J1589))), "")</f>
        <v/>
      </c>
      <c r="Q584" s="535" t="str" cm="1">
        <f t="array" ref="Q584">_xlfn.IFNA(IF($P584="N", $O584, (_xlfn.IFS(AND($P584="Y", $M584="1"), 15-$O584, AND($M584="2", $P584="Y"), 9-$O584, AND($M584="3", $P584="Y"), 11-$O584))), "")</f>
        <v/>
      </c>
      <c r="R584" s="536" t="str">
        <f>IF($K584="Session Start", SUM($L584:(INDEX($K584:$K1571, (MATCH("Session End", $K584:$K1571, 0))))), "")</f>
        <v/>
      </c>
      <c r="S584" s="411"/>
      <c r="W584" s="556" t="str">
        <f>IFERROR(INDEX('Kennel Link Mapping'!$B$1:$B$4, (MATCH('Session Log'!$V584, 'Kennel Link Mapping'!$A$1:$A$4, 0))), "")</f>
        <v/>
      </c>
    </row>
    <row r="585" spans="1:24" ht="39.75" customHeight="1" x14ac:dyDescent="0.15">
      <c r="A585" s="192"/>
      <c r="B585" s="118"/>
      <c r="C585" s="62"/>
      <c r="D585" s="165"/>
      <c r="E585" s="177"/>
      <c r="F585" s="165"/>
      <c r="G585" s="54"/>
      <c r="H585" s="54"/>
      <c r="I585" s="54"/>
      <c r="J585" s="169"/>
      <c r="K585" s="204"/>
      <c r="L585" s="521" t="str" cm="1">
        <f t="array" ref="L585">IFERROR(_xlfn.IFS($K585="1 - Start", (_xlfn.XLOOKUP("1 - End", $K585:$K1590,$J585:$J1590)) - (_xlfn.XLOOKUP("1 - Start", $K585:$K1590, $J585:$J1590)), $K585="2 - Start", (_xlfn.XLOOKUP("2 - End", $K585:$K1590, $J585:$J1590)) - (_xlfn.XLOOKUP("2 - Start", $K585:$K1590, $J585:$J1590)), $K585="3 - Start", (_xlfn.XLOOKUP("3 - End", $K585:K1590, $J585:$J1590)) - (_xlfn.XLOOKUP("3 - Start", $K585:K1590, $J585:$J1590)), $K585="4 - Start", (_xlfn.XLOOKUP("4 - End", $K585:$K1590, $J585:$J1590)) - (_xlfn.XLOOKUP("4 - Start", $K585:$K1590, $J585:J1590))), "")</f>
        <v/>
      </c>
      <c r="Q585" s="535" t="str" cm="1">
        <f t="array" ref="Q585">_xlfn.IFNA(IF($P585="N", $O585, (_xlfn.IFS(AND($P585="Y", $M585="1"), 15-$O585, AND($M585="2", $P585="Y"), 9-$O585, AND($M585="3", $P585="Y"), 11-$O585))), "")</f>
        <v/>
      </c>
      <c r="R585" s="536" t="str">
        <f>IF($K585="Session Start", SUM($L585:(INDEX($K585:$K1572, (MATCH("Session End", $K585:$K1572, 0))))), "")</f>
        <v/>
      </c>
      <c r="S585" s="411"/>
      <c r="W585" s="556" t="str">
        <f>IFERROR(INDEX('Kennel Link Mapping'!$B$1:$B$4, (MATCH('Session Log'!$V585, 'Kennel Link Mapping'!$A$1:$A$4, 0))), "")</f>
        <v/>
      </c>
    </row>
    <row r="586" spans="1:24" ht="39.75" customHeight="1" x14ac:dyDescent="0.15">
      <c r="A586" s="192"/>
      <c r="B586" s="118"/>
      <c r="C586" s="62"/>
      <c r="D586" s="165"/>
      <c r="E586" s="177"/>
      <c r="F586" s="165"/>
      <c r="G586" s="54"/>
      <c r="H586" s="54"/>
      <c r="I586" s="54"/>
      <c r="J586" s="169"/>
      <c r="K586" s="204"/>
      <c r="L586" s="521" t="str" cm="1">
        <f t="array" ref="L586">IFERROR(_xlfn.IFS($K586="1 - Start", (_xlfn.XLOOKUP("1 - End", $K586:$K1591,$J586:$J1591)) - (_xlfn.XLOOKUP("1 - Start", $K586:$K1591, $J586:$J1591)), $K586="2 - Start", (_xlfn.XLOOKUP("2 - End", $K586:$K1591, $J586:$J1591)) - (_xlfn.XLOOKUP("2 - Start", $K586:$K1591, $J586:$J1591)), $K586="3 - Start", (_xlfn.XLOOKUP("3 - End", $K586:K1591, $J586:$J1591)) - (_xlfn.XLOOKUP("3 - Start", $K586:K1591, $J586:$J1591)), $K586="4 - Start", (_xlfn.XLOOKUP("4 - End", $K586:$K1591, $J586:$J1591)) - (_xlfn.XLOOKUP("4 - Start", $K586:$K1591, $J586:J1591))), "")</f>
        <v/>
      </c>
      <c r="Q586" s="535" t="str" cm="1">
        <f t="array" ref="Q586">_xlfn.IFNA(IF($P586="N", $O586, (_xlfn.IFS(AND($P586="Y", $M586="1"), 15-$O586, AND($M586="2", $P586="Y"), 9-$O586, AND($M586="3", $P586="Y"), 11-$O586))), "")</f>
        <v/>
      </c>
      <c r="R586" s="536" t="str">
        <f>IF($K586="Session Start", SUM($L586:(INDEX($K586:$K1573, (MATCH("Session End", $K586:$K1573, 0))))), "")</f>
        <v/>
      </c>
      <c r="S586" s="411"/>
      <c r="W586" s="556" t="str">
        <f>IFERROR(INDEX('Kennel Link Mapping'!$B$1:$B$4, (MATCH('Session Log'!$V586, 'Kennel Link Mapping'!$A$1:$A$4, 0))), "")</f>
        <v/>
      </c>
    </row>
    <row r="587" spans="1:24" ht="39.75" customHeight="1" x14ac:dyDescent="0.15">
      <c r="A587" s="192"/>
      <c r="B587" s="118"/>
      <c r="C587" s="62"/>
      <c r="D587" s="165"/>
      <c r="E587" s="177"/>
      <c r="F587" s="165"/>
      <c r="G587" s="54"/>
      <c r="H587" s="54"/>
      <c r="I587" s="54"/>
      <c r="J587" s="169"/>
      <c r="K587" s="204"/>
      <c r="L587" s="521" t="str" cm="1">
        <f t="array" ref="L587">IFERROR(_xlfn.IFS($K587="1 - Start", (_xlfn.XLOOKUP("1 - End", $K587:$K1592,$J587:$J1592)) - (_xlfn.XLOOKUP("1 - Start", $K587:$K1592, $J587:$J1592)), $K587="2 - Start", (_xlfn.XLOOKUP("2 - End", $K587:$K1592, $J587:$J1592)) - (_xlfn.XLOOKUP("2 - Start", $K587:$K1592, $J587:$J1592)), $K587="3 - Start", (_xlfn.XLOOKUP("3 - End", $K587:K1592, $J587:$J1592)) - (_xlfn.XLOOKUP("3 - Start", $K587:K1592, $J587:$J1592)), $K587="4 - Start", (_xlfn.XLOOKUP("4 - End", $K587:$K1592, $J587:$J1592)) - (_xlfn.XLOOKUP("4 - Start", $K587:$K1592, $J587:J1592))), "")</f>
        <v/>
      </c>
      <c r="Q587" s="535" t="str" cm="1">
        <f t="array" ref="Q587">_xlfn.IFNA(IF($P587="N", $O587, (_xlfn.IFS(AND($P587="Y", $M587="1"), 15-$O587, AND($M587="2", $P587="Y"), 9-$O587, AND($M587="3", $P587="Y"), 11-$O587))), "")</f>
        <v/>
      </c>
      <c r="R587" s="536" t="str">
        <f>IF($K587="Session Start", SUM($L587:(INDEX($K587:$K1574, (MATCH("Session End", $K587:$K1574, 0))))), "")</f>
        <v/>
      </c>
      <c r="S587" s="411"/>
      <c r="W587" s="556" t="str">
        <f>IFERROR(INDEX('Kennel Link Mapping'!$B$1:$B$4, (MATCH('Session Log'!$V587, 'Kennel Link Mapping'!$A$1:$A$4, 0))), "")</f>
        <v/>
      </c>
    </row>
    <row r="588" spans="1:24" ht="39.75" customHeight="1" x14ac:dyDescent="0.15">
      <c r="A588" s="192"/>
      <c r="B588" s="118"/>
      <c r="C588" s="62"/>
      <c r="D588" s="165"/>
      <c r="E588" s="177"/>
      <c r="F588" s="165"/>
      <c r="G588" s="54"/>
      <c r="H588" s="54"/>
      <c r="I588" s="54"/>
      <c r="J588" s="169"/>
      <c r="K588" s="204"/>
      <c r="L588" s="521" t="str" cm="1">
        <f t="array" ref="L588">IFERROR(_xlfn.IFS($K588="1 - Start", (_xlfn.XLOOKUP("1 - End", $K588:$K1593,$J588:$J1593)) - (_xlfn.XLOOKUP("1 - Start", $K588:$K1593, $J588:$J1593)), $K588="2 - Start", (_xlfn.XLOOKUP("2 - End", $K588:$K1593, $J588:$J1593)) - (_xlfn.XLOOKUP("2 - Start", $K588:$K1593, $J588:$J1593)), $K588="3 - Start", (_xlfn.XLOOKUP("3 - End", $K588:K1593, $J588:$J1593)) - (_xlfn.XLOOKUP("3 - Start", $K588:K1593, $J588:$J1593)), $K588="4 - Start", (_xlfn.XLOOKUP("4 - End", $K588:$K1593, $J588:$J1593)) - (_xlfn.XLOOKUP("4 - Start", $K588:$K1593, $J588:J1593))), "")</f>
        <v/>
      </c>
      <c r="Q588" s="535" t="str" cm="1">
        <f t="array" ref="Q588">_xlfn.IFNA(IF($P588="N", $O588, (_xlfn.IFS(AND($P588="Y", $M588="1"), 15-$O588, AND($M588="2", $P588="Y"), 9-$O588, AND($M588="3", $P588="Y"), 11-$O588))), "")</f>
        <v/>
      </c>
      <c r="R588" s="536" t="str">
        <f>IF($K588="Session Start", SUM($L588:(INDEX($K588:$K1575, (MATCH("Session End", $K588:$K1575, 0))))), "")</f>
        <v/>
      </c>
      <c r="S588" s="411"/>
      <c r="W588" s="556" t="str">
        <f>IFERROR(INDEX('Kennel Link Mapping'!$B$1:$B$4, (MATCH('Session Log'!$V588, 'Kennel Link Mapping'!$A$1:$A$4, 0))), "")</f>
        <v/>
      </c>
    </row>
    <row r="589" spans="1:24" ht="39.75" customHeight="1" x14ac:dyDescent="0.15">
      <c r="A589" s="192"/>
      <c r="B589" s="118"/>
      <c r="C589" s="62"/>
      <c r="D589" s="165"/>
      <c r="E589" s="177"/>
      <c r="F589" s="165"/>
      <c r="G589" s="54"/>
      <c r="H589" s="54"/>
      <c r="I589" s="54"/>
      <c r="J589" s="206"/>
      <c r="K589" s="204"/>
      <c r="L589" s="521" t="str" cm="1">
        <f t="array" ref="L589">IFERROR(_xlfn.IFS($K589="1 - Start", (_xlfn.XLOOKUP("1 - End", $K589:$K1594,$J589:$J1594)) - (_xlfn.XLOOKUP("1 - Start", $K589:$K1594, $J589:$J1594)), $K589="2 - Start", (_xlfn.XLOOKUP("2 - End", $K589:$K1594, $J589:$J1594)) - (_xlfn.XLOOKUP("2 - Start", $K589:$K1594, $J589:$J1594)), $K589="3 - Start", (_xlfn.XLOOKUP("3 - End", $K589:K1594, $J589:$J1594)) - (_xlfn.XLOOKUP("3 - Start", $K589:K1594, $J589:$J1594)), $K589="4 - Start", (_xlfn.XLOOKUP("4 - End", $K589:$K1594, $J589:$J1594)) - (_xlfn.XLOOKUP("4 - Start", $K589:$K1594, $J589:J1594))), "")</f>
        <v/>
      </c>
      <c r="Q589" s="535" t="str" cm="1">
        <f t="array" ref="Q589">_xlfn.IFNA(IF($P589="N", $O589, (_xlfn.IFS(AND($P589="Y", $M589="1"), 15-$O589, AND($M589="2", $P589="Y"), 9-$O589, AND($M589="3", $P589="Y"), 11-$O589))), "")</f>
        <v/>
      </c>
      <c r="R589" s="536" t="str">
        <f>IF($K589="Session Start", SUM($L589:(INDEX($K589:$K1576, (MATCH("Session End", $K589:$K1576, 0))))), "")</f>
        <v/>
      </c>
      <c r="S589" s="411"/>
      <c r="W589" s="556" t="str">
        <f>IFERROR(INDEX('Kennel Link Mapping'!$B$1:$B$4, (MATCH('Session Log'!$V589, 'Kennel Link Mapping'!$A$1:$A$4, 0))), "")</f>
        <v/>
      </c>
    </row>
    <row r="590" spans="1:24" ht="39.75" customHeight="1" x14ac:dyDescent="0.15">
      <c r="A590" s="192"/>
      <c r="B590" s="118"/>
      <c r="C590" s="62"/>
      <c r="D590" s="165"/>
      <c r="E590" s="177"/>
      <c r="F590" s="165"/>
      <c r="G590" s="54"/>
      <c r="H590" s="54"/>
      <c r="I590" s="54"/>
      <c r="J590" s="206"/>
      <c r="K590" s="204"/>
      <c r="L590" s="521" t="str" cm="1">
        <f t="array" ref="L590">IFERROR(_xlfn.IFS($K590="1 - Start", (_xlfn.XLOOKUP("1 - End", $K590:$K1595,$J590:$J1595)) - (_xlfn.XLOOKUP("1 - Start", $K590:$K1595, $J590:$J1595)), $K590="2 - Start", (_xlfn.XLOOKUP("2 - End", $K590:$K1595, $J590:$J1595)) - (_xlfn.XLOOKUP("2 - Start", $K590:$K1595, $J590:$J1595)), $K590="3 - Start", (_xlfn.XLOOKUP("3 - End", $K590:K1595, $J590:$J1595)) - (_xlfn.XLOOKUP("3 - Start", $K590:K1595, $J590:$J1595)), $K590="4 - Start", (_xlfn.XLOOKUP("4 - End", $K590:$K1595, $J590:$J1595)) - (_xlfn.XLOOKUP("4 - Start", $K590:$K1595, $J590:J1595))), "")</f>
        <v/>
      </c>
      <c r="Q590" s="535" t="str" cm="1">
        <f t="array" ref="Q590">_xlfn.IFNA(IF($P590="N", $O590, (_xlfn.IFS(AND($P590="Y", $M590="1"), 15-$O590, AND($M590="2", $P590="Y"), 9-$O590, AND($M590="3", $P590="Y"), 11-$O590))), "")</f>
        <v/>
      </c>
      <c r="R590" s="536" t="str">
        <f>IF($K590="Session Start", SUM($L590:(INDEX($K590:$K1577, (MATCH("Session End", $K590:$K1577, 0))))), "")</f>
        <v/>
      </c>
      <c r="S590" s="411"/>
      <c r="W590" s="556" t="str">
        <f>IFERROR(INDEX('Kennel Link Mapping'!$B$1:$B$4, (MATCH('Session Log'!$V590, 'Kennel Link Mapping'!$A$1:$A$4, 0))), "")</f>
        <v/>
      </c>
    </row>
    <row r="591" spans="1:24" ht="39.75" customHeight="1" x14ac:dyDescent="0.15">
      <c r="A591" s="192"/>
      <c r="B591" s="118"/>
      <c r="C591" s="62"/>
      <c r="D591" s="165"/>
      <c r="E591" s="177"/>
      <c r="F591" s="165"/>
      <c r="G591" s="54"/>
      <c r="H591" s="54"/>
      <c r="I591" s="54"/>
      <c r="J591" s="169"/>
      <c r="K591" s="204"/>
      <c r="L591" s="521" t="str" cm="1">
        <f t="array" ref="L591">IFERROR(_xlfn.IFS($K591="1 - Start", (_xlfn.XLOOKUP("1 - End", $K591:$K1596,$J591:$J1596)) - (_xlfn.XLOOKUP("1 - Start", $K591:$K1596, $J591:$J1596)), $K591="2 - Start", (_xlfn.XLOOKUP("2 - End", $K591:$K1596, $J591:$J1596)) - (_xlfn.XLOOKUP("2 - Start", $K591:$K1596, $J591:$J1596)), $K591="3 - Start", (_xlfn.XLOOKUP("3 - End", $K591:K1596, $J591:$J1596)) - (_xlfn.XLOOKUP("3 - Start", $K591:K1596, $J591:$J1596)), $K591="4 - Start", (_xlfn.XLOOKUP("4 - End", $K591:$K1596, $J591:$J1596)) - (_xlfn.XLOOKUP("4 - Start", $K591:$K1596, $J591:J1596))), "")</f>
        <v/>
      </c>
      <c r="Q591" s="535" t="str" cm="1">
        <f t="array" ref="Q591">_xlfn.IFNA(IF($P591="N", $O591, (_xlfn.IFS(AND($P591="Y", $M591="1"), 15-$O591, AND($M591="2", $P591="Y"), 9-$O591, AND($M591="3", $P591="Y"), 11-$O591))), "")</f>
        <v/>
      </c>
      <c r="R591" s="536" t="str">
        <f>IF($K591="Session Start", SUM($L591:(INDEX($K591:$K1578, (MATCH("Session End", $K591:$K1578, 0))))), "")</f>
        <v/>
      </c>
      <c r="S591" s="411"/>
      <c r="W591" s="556" t="str">
        <f>IFERROR(INDEX('Kennel Link Mapping'!$B$1:$B$4, (MATCH('Session Log'!$V591, 'Kennel Link Mapping'!$A$1:$A$4, 0))), "")</f>
        <v/>
      </c>
    </row>
    <row r="592" spans="1:24" ht="39.75" customHeight="1" x14ac:dyDescent="0.15">
      <c r="A592" s="192"/>
      <c r="B592" s="118"/>
      <c r="C592" s="62"/>
      <c r="D592" s="165"/>
      <c r="E592" s="177"/>
      <c r="F592" s="165"/>
      <c r="G592" s="54"/>
      <c r="H592" s="54"/>
      <c r="I592" s="54"/>
      <c r="J592" s="169"/>
      <c r="K592" s="204"/>
      <c r="L592" s="521" t="str" cm="1">
        <f t="array" ref="L592">IFERROR(_xlfn.IFS($K592="1 - Start", (_xlfn.XLOOKUP("1 - End", $K592:$K1597,$J592:$J1597)) - (_xlfn.XLOOKUP("1 - Start", $K592:$K1597, $J592:$J1597)), $K592="2 - Start", (_xlfn.XLOOKUP("2 - End", $K592:$K1597, $J592:$J1597)) - (_xlfn.XLOOKUP("2 - Start", $K592:$K1597, $J592:$J1597)), $K592="3 - Start", (_xlfn.XLOOKUP("3 - End", $K592:K1597, $J592:$J1597)) - (_xlfn.XLOOKUP("3 - Start", $K592:K1597, $J592:$J1597)), $K592="4 - Start", (_xlfn.XLOOKUP("4 - End", $K592:$K1597, $J592:$J1597)) - (_xlfn.XLOOKUP("4 - Start", $K592:$K1597, $J592:J1597))), "")</f>
        <v/>
      </c>
      <c r="Q592" s="535" t="str" cm="1">
        <f t="array" ref="Q592">_xlfn.IFNA(IF($P592="N", $O592, (_xlfn.IFS(AND($P592="Y", $M592="1"), 15-$O592, AND($M592="2", $P592="Y"), 9-$O592, AND($M592="3", $P592="Y"), 11-$O592))), "")</f>
        <v/>
      </c>
      <c r="R592" s="536" t="str">
        <f>IF($K592="Session Start", SUM($L592:(INDEX($K592:$K1579, (MATCH("Session End", $K592:$K1579, 0))))), "")</f>
        <v/>
      </c>
      <c r="S592" s="411"/>
      <c r="W592" s="556" t="str">
        <f>IFERROR(INDEX('Kennel Link Mapping'!$B$1:$B$4, (MATCH('Session Log'!$V592, 'Kennel Link Mapping'!$A$1:$A$4, 0))), "")</f>
        <v/>
      </c>
    </row>
    <row r="593" spans="1:24" ht="39.75" customHeight="1" x14ac:dyDescent="0.15">
      <c r="A593" s="192"/>
      <c r="B593" s="118"/>
      <c r="C593" s="62"/>
      <c r="D593" s="165"/>
      <c r="E593" s="177"/>
      <c r="F593" s="165"/>
      <c r="G593" s="54"/>
      <c r="H593" s="54"/>
      <c r="I593" s="54"/>
      <c r="J593" s="169"/>
      <c r="K593" s="204"/>
      <c r="L593" s="521" t="str" cm="1">
        <f t="array" ref="L593">IFERROR(_xlfn.IFS($K593="1 - Start", (_xlfn.XLOOKUP("1 - End", $K593:$K1598,$J593:$J1598)) - (_xlfn.XLOOKUP("1 - Start", $K593:$K1598, $J593:$J1598)), $K593="2 - Start", (_xlfn.XLOOKUP("2 - End", $K593:$K1598, $J593:$J1598)) - (_xlfn.XLOOKUP("2 - Start", $K593:$K1598, $J593:$J1598)), $K593="3 - Start", (_xlfn.XLOOKUP("3 - End", $K593:K1598, $J593:$J1598)) - (_xlfn.XLOOKUP("3 - Start", $K593:K1598, $J593:$J1598)), $K593="4 - Start", (_xlfn.XLOOKUP("4 - End", $K593:$K1598, $J593:$J1598)) - (_xlfn.XLOOKUP("4 - Start", $K593:$K1598, $J593:J1598))), "")</f>
        <v/>
      </c>
      <c r="Q593" s="535" t="str" cm="1">
        <f t="array" ref="Q593">_xlfn.IFNA(IF($P593="N", $O593, (_xlfn.IFS(AND($P593="Y", $M593="1"), 15-$O593, AND($M593="2", $P593="Y"), 9-$O593, AND($M593="3", $P593="Y"), 11-$O593))), "")</f>
        <v/>
      </c>
      <c r="R593" s="536" t="str">
        <f>IF($K593="Session Start", SUM($L593:(INDEX($K593:$K1580, (MATCH("Session End", $K593:$K1580, 0))))), "")</f>
        <v/>
      </c>
      <c r="S593" s="411"/>
      <c r="W593" s="556" t="str">
        <f>IFERROR(INDEX('Kennel Link Mapping'!$B$1:$B$4, (MATCH('Session Log'!$V593, 'Kennel Link Mapping'!$A$1:$A$4, 0))), "")</f>
        <v/>
      </c>
    </row>
    <row r="594" spans="1:24" ht="39.75" customHeight="1" x14ac:dyDescent="0.15">
      <c r="A594" s="192"/>
      <c r="B594" s="118"/>
      <c r="C594" s="62"/>
      <c r="D594" s="165"/>
      <c r="E594" s="177"/>
      <c r="F594" s="165"/>
      <c r="G594" s="54"/>
      <c r="H594" s="54"/>
      <c r="I594" s="54"/>
      <c r="J594" s="169"/>
      <c r="K594" s="204"/>
      <c r="L594" s="521" t="str" cm="1">
        <f t="array" ref="L594">IFERROR(_xlfn.IFS($K594="1 - Start", (_xlfn.XLOOKUP("1 - End", $K594:$K1599,$J594:$J1599)) - (_xlfn.XLOOKUP("1 - Start", $K594:$K1599, $J594:$J1599)), $K594="2 - Start", (_xlfn.XLOOKUP("2 - End", $K594:$K1599, $J594:$J1599)) - (_xlfn.XLOOKUP("2 - Start", $K594:$K1599, $J594:$J1599)), $K594="3 - Start", (_xlfn.XLOOKUP("3 - End", $K594:K1599, $J594:$J1599)) - (_xlfn.XLOOKUP("3 - Start", $K594:K1599, $J594:$J1599)), $K594="4 - Start", (_xlfn.XLOOKUP("4 - End", $K594:$K1599, $J594:$J1599)) - (_xlfn.XLOOKUP("4 - Start", $K594:$K1599, $J594:J1599))), "")</f>
        <v/>
      </c>
      <c r="Q594" s="535" t="str" cm="1">
        <f t="array" ref="Q594">_xlfn.IFNA(IF($P594="N", $O594, (_xlfn.IFS(AND($P594="Y", $M594="1"), 15-$O594, AND($M594="2", $P594="Y"), 9-$O594, AND($M594="3", $P594="Y"), 11-$O594))), "")</f>
        <v/>
      </c>
      <c r="R594" s="536" t="str">
        <f>IF($K594="Session Start", SUM($L594:(INDEX($K594:$K1581, (MATCH("Session End", $K594:$K1581, 0))))), "")</f>
        <v/>
      </c>
      <c r="S594" s="411"/>
      <c r="W594" s="556" t="str">
        <f>IFERROR(INDEX('Kennel Link Mapping'!$B$1:$B$4, (MATCH('Session Log'!$V594, 'Kennel Link Mapping'!$A$1:$A$4, 0))), "")</f>
        <v/>
      </c>
    </row>
    <row r="595" spans="1:24" ht="39.75" customHeight="1" x14ac:dyDescent="0.15">
      <c r="A595" s="192"/>
      <c r="B595" s="118"/>
      <c r="C595" s="62"/>
      <c r="D595" s="165"/>
      <c r="E595" s="177"/>
      <c r="F595" s="165"/>
      <c r="G595" s="54"/>
      <c r="H595" s="54"/>
      <c r="I595" s="54"/>
      <c r="J595" s="169"/>
      <c r="K595" s="204"/>
      <c r="L595" s="521" t="str" cm="1">
        <f t="array" ref="L595">IFERROR(_xlfn.IFS($K595="1 - Start", (_xlfn.XLOOKUP("1 - End", $K595:$K1600,$J595:$J1600)) - (_xlfn.XLOOKUP("1 - Start", $K595:$K1600, $J595:$J1600)), $K595="2 - Start", (_xlfn.XLOOKUP("2 - End", $K595:$K1600, $J595:$J1600)) - (_xlfn.XLOOKUP("2 - Start", $K595:$K1600, $J595:$J1600)), $K595="3 - Start", (_xlfn.XLOOKUP("3 - End", $K595:K1600, $J595:$J1600)) - (_xlfn.XLOOKUP("3 - Start", $K595:K1600, $J595:$J1600)), $K595="4 - Start", (_xlfn.XLOOKUP("4 - End", $K595:$K1600, $J595:$J1600)) - (_xlfn.XLOOKUP("4 - Start", $K595:$K1600, $J595:J1600))), "")</f>
        <v/>
      </c>
      <c r="Q595" s="535" t="str" cm="1">
        <f t="array" ref="Q595">_xlfn.IFNA(IF($P595="N", $O595, (_xlfn.IFS(AND($P595="Y", $M595="1"), 15-$O595, AND($M595="2", $P595="Y"), 9-$O595, AND($M595="3", $P595="Y"), 11-$O595))), "")</f>
        <v/>
      </c>
      <c r="R595" s="536" t="str">
        <f>IF($K595="Session Start", SUM($L595:(INDEX($K595:$K1582, (MATCH("Session End", $K595:$K1582, 0))))), "")</f>
        <v/>
      </c>
      <c r="S595" s="411"/>
      <c r="W595" s="556" t="str">
        <f>IFERROR(INDEX('Kennel Link Mapping'!$B$1:$B$4, (MATCH('Session Log'!$V595, 'Kennel Link Mapping'!$A$1:$A$4, 0))), "")</f>
        <v/>
      </c>
    </row>
    <row r="596" spans="1:24" ht="39.75" customHeight="1" x14ac:dyDescent="0.15">
      <c r="A596" s="192"/>
      <c r="B596" s="118"/>
      <c r="C596" s="62"/>
      <c r="D596" s="165"/>
      <c r="E596" s="177"/>
      <c r="F596" s="165"/>
      <c r="G596" s="54"/>
      <c r="H596" s="54"/>
      <c r="I596" s="54"/>
      <c r="J596" s="206"/>
      <c r="K596" s="204"/>
      <c r="L596" s="521" t="str" cm="1">
        <f t="array" ref="L596">IFERROR(_xlfn.IFS($K596="1 - Start", (_xlfn.XLOOKUP("1 - End", $K596:$K1601,$J596:$J1601)) - (_xlfn.XLOOKUP("1 - Start", $K596:$K1601, $J596:$J1601)), $K596="2 - Start", (_xlfn.XLOOKUP("2 - End", $K596:$K1601, $J596:$J1601)) - (_xlfn.XLOOKUP("2 - Start", $K596:$K1601, $J596:$J1601)), $K596="3 - Start", (_xlfn.XLOOKUP("3 - End", $K596:K1601, $J596:$J1601)) - (_xlfn.XLOOKUP("3 - Start", $K596:K1601, $J596:$J1601)), $K596="4 - Start", (_xlfn.XLOOKUP("4 - End", $K596:$K1601, $J596:$J1601)) - (_xlfn.XLOOKUP("4 - Start", $K596:$K1601, $J596:J1601))), "")</f>
        <v/>
      </c>
      <c r="Q596" s="535" t="str" cm="1">
        <f t="array" ref="Q596">_xlfn.IFNA(IF($P596="N", $O596, (_xlfn.IFS(AND($P596="Y", $M596="1"), 15-$O596, AND($M596="2", $P596="Y"), 9-$O596, AND($M596="3", $P596="Y"), 11-$O596))), "")</f>
        <v/>
      </c>
      <c r="R596" s="536" t="str">
        <f>IF($K596="Session Start", SUM($L596:(INDEX($K596:$K1583, (MATCH("Session End", $K596:$K1583, 0))))), "")</f>
        <v/>
      </c>
      <c r="S596" s="411"/>
      <c r="W596" s="556" t="str">
        <f>IFERROR(INDEX('Kennel Link Mapping'!$B$1:$B$4, (MATCH('Session Log'!$V596, 'Kennel Link Mapping'!$A$1:$A$4, 0))), "")</f>
        <v/>
      </c>
    </row>
    <row r="597" spans="1:24" s="187" customFormat="1" ht="39.75" customHeight="1" x14ac:dyDescent="0.15">
      <c r="A597" s="235"/>
      <c r="B597" s="100"/>
      <c r="C597" s="334"/>
      <c r="D597" s="346"/>
      <c r="E597" s="347"/>
      <c r="F597" s="346"/>
      <c r="G597" s="181"/>
      <c r="H597" s="181"/>
      <c r="I597" s="181"/>
      <c r="J597" s="179"/>
      <c r="K597" s="348"/>
      <c r="L597" s="526" t="str" cm="1">
        <f t="array" ref="L597">IFERROR(_xlfn.IFS($K597="1 - Start", (_xlfn.XLOOKUP("1 - End", $K597:$K1602,$J597:$J1602)) - (_xlfn.XLOOKUP("1 - Start", $K597:$K1602, $J597:$J1602)), $K597="2 - Start", (_xlfn.XLOOKUP("2 - End", $K597:$K1602, $J597:$J1602)) - (_xlfn.XLOOKUP("2 - Start", $K597:$K1602, $J597:$J1602)), $K597="3 - Start", (_xlfn.XLOOKUP("3 - End", $K597:K1602, $J597:$J1602)) - (_xlfn.XLOOKUP("3 - Start", $K597:K1602, $J597:$J1602)), $K597="4 - Start", (_xlfn.XLOOKUP("4 - End", $K597:$K1602, $J597:$J1602)) - (_xlfn.XLOOKUP("4 - Start", $K597:$K1602, $J597:J1602))), "")</f>
        <v/>
      </c>
      <c r="M597" s="350"/>
      <c r="N597" s="371"/>
      <c r="O597" s="399"/>
      <c r="P597" s="371"/>
      <c r="Q597" s="545" t="str" cm="1">
        <f t="array" ref="Q597">_xlfn.IFNA(IF($P597="N", $O597, (_xlfn.IFS(AND($P597="Y", $M597="1"), 15-$O597, AND($M597="2", $P597="Y"), 9-$O597, AND($M597="3", $P597="Y"), 11-$O597))), "")</f>
        <v/>
      </c>
      <c r="R597" s="546" t="str">
        <f>IF($K597="Session Start", SUM($L597:(INDEX($K597:$K1584, (MATCH("Session End", $K597:$K1584, 0))))), "")</f>
        <v/>
      </c>
      <c r="S597" s="411"/>
      <c r="T597" s="183"/>
      <c r="U597" s="184"/>
      <c r="V597" s="185"/>
      <c r="W597" s="556" t="str">
        <f>IFERROR(INDEX('Kennel Link Mapping'!$B$1:$B$4, (MATCH('Session Log'!$V597, 'Kennel Link Mapping'!$A$1:$A$4, 0))), "")</f>
        <v/>
      </c>
      <c r="X597" s="351"/>
    </row>
    <row r="598" spans="1:24" s="46" customFormat="1" ht="39.75" customHeight="1" x14ac:dyDescent="0.15">
      <c r="A598" s="192"/>
      <c r="B598" s="118"/>
      <c r="C598" s="370"/>
      <c r="D598" s="361"/>
      <c r="E598" s="362"/>
      <c r="F598" s="361"/>
      <c r="G598" s="74"/>
      <c r="H598" s="74"/>
      <c r="I598" s="74"/>
      <c r="J598" s="265"/>
      <c r="K598" s="349"/>
      <c r="L598" s="523" t="str" cm="1">
        <f t="array" ref="L598">IFERROR(_xlfn.IFS($K598="1 - Start", (_xlfn.XLOOKUP("1 - End", $K598:$K1603,$J598:$J1603)) - (_xlfn.XLOOKUP("1 - Start", $K598:$K1603, $J598:$J1603)), $K598="2 - Start", (_xlfn.XLOOKUP("2 - End", $K598:$K1603, $J598:$J1603)) - (_xlfn.XLOOKUP("2 - Start", $K598:$K1603, $J598:$J1603)), $K598="3 - Start", (_xlfn.XLOOKUP("3 - End", $K598:K1603, $J598:$J1603)) - (_xlfn.XLOOKUP("3 - Start", $K598:K1603, $J598:$J1603)), $K598="4 - Start", (_xlfn.XLOOKUP("4 - End", $K598:$K1603, $J598:$J1603)) - (_xlfn.XLOOKUP("4 - Start", $K598:$K1603, $J598:J1603))), "")</f>
        <v/>
      </c>
      <c r="M598" s="352"/>
      <c r="N598" s="373"/>
      <c r="O598" s="395"/>
      <c r="P598" s="373"/>
      <c r="Q598" s="539" t="str" cm="1">
        <f t="array" ref="Q598">_xlfn.IFNA(IF($P598="N", $O598, (_xlfn.IFS(AND($P598="Y", $M598="1"), 15-$O598, AND($M598="2", $P598="Y"), 9-$O598, AND($M598="3", $P598="Y"), 11-$O598))), "")</f>
        <v/>
      </c>
      <c r="R598" s="540" t="str">
        <f>IF($K598="Session Start", SUM($L598:(INDEX($K598:$K1585, (MATCH("Session End", $K598:$K1585, 0))))), "")</f>
        <v/>
      </c>
      <c r="S598" s="411"/>
      <c r="T598" s="333"/>
      <c r="U598" s="171"/>
      <c r="V598" s="76"/>
      <c r="W598" s="556" t="str">
        <f>IFERROR(INDEX('Kennel Link Mapping'!$B$1:$B$4, (MATCH('Session Log'!$V598, 'Kennel Link Mapping'!$A$1:$A$4, 0))), "")</f>
        <v/>
      </c>
      <c r="X598" s="353"/>
    </row>
    <row r="599" spans="1:24" ht="39.75" customHeight="1" x14ac:dyDescent="0.15">
      <c r="A599" s="192"/>
      <c r="B599" s="118"/>
      <c r="C599" s="62"/>
      <c r="D599" s="165"/>
      <c r="E599" s="177"/>
      <c r="F599" s="165"/>
      <c r="G599" s="54"/>
      <c r="H599" s="54"/>
      <c r="I599" s="54"/>
      <c r="J599" s="206"/>
      <c r="K599" s="204"/>
      <c r="L599" s="521" t="str" cm="1">
        <f t="array" ref="L599">IFERROR(_xlfn.IFS($K599="1 - Start", (_xlfn.XLOOKUP("1 - End", $K599:$K1604,$J599:$J1604)) - (_xlfn.XLOOKUP("1 - Start", $K599:$K1604, $J599:$J1604)), $K599="2 - Start", (_xlfn.XLOOKUP("2 - End", $K599:$K1604, $J599:$J1604)) - (_xlfn.XLOOKUP("2 - Start", $K599:$K1604, $J599:$J1604)), $K599="3 - Start", (_xlfn.XLOOKUP("3 - End", $K599:K1604, $J599:$J1604)) - (_xlfn.XLOOKUP("3 - Start", $K599:K1604, $J599:$J1604)), $K599="4 - Start", (_xlfn.XLOOKUP("4 - End", $K599:$K1604, $J599:$J1604)) - (_xlfn.XLOOKUP("4 - Start", $K599:$K1604, $J599:J1604))), "")</f>
        <v/>
      </c>
      <c r="Q599" s="535" t="str" cm="1">
        <f t="array" ref="Q599">_xlfn.IFNA(IF($P599="N", $O599, (_xlfn.IFS(AND($P599="Y", $M599="1"), 15-$O599, AND($M599="2", $P599="Y"), 9-$O599, AND($M599="3", $P599="Y"), 11-$O599))), "")</f>
        <v/>
      </c>
      <c r="R599" s="536" t="str">
        <f>IF($K599="Session Start", SUM($L599:(INDEX($K599:$K1586, (MATCH("Session End", $K599:$K1586, 0))))), "")</f>
        <v/>
      </c>
      <c r="S599" s="411"/>
      <c r="W599" s="556" t="str">
        <f>IFERROR(INDEX('Kennel Link Mapping'!$B$1:$B$4, (MATCH('Session Log'!$V599, 'Kennel Link Mapping'!$A$1:$A$4, 0))), "")</f>
        <v/>
      </c>
    </row>
    <row r="600" spans="1:24" ht="39.75" customHeight="1" x14ac:dyDescent="0.15">
      <c r="A600" s="192"/>
      <c r="B600" s="118"/>
      <c r="C600" s="62"/>
      <c r="D600" s="165"/>
      <c r="E600" s="177"/>
      <c r="F600" s="165"/>
      <c r="G600" s="54"/>
      <c r="H600" s="54"/>
      <c r="I600" s="54"/>
      <c r="J600" s="169"/>
      <c r="K600" s="204"/>
      <c r="L600" s="521" t="str" cm="1">
        <f t="array" ref="L600">IFERROR(_xlfn.IFS($K600="1 - Start", (_xlfn.XLOOKUP("1 - End", $K600:$K1605,$J600:$J1605)) - (_xlfn.XLOOKUP("1 - Start", $K600:$K1605, $J600:$J1605)), $K600="2 - Start", (_xlfn.XLOOKUP("2 - End", $K600:$K1605, $J600:$J1605)) - (_xlfn.XLOOKUP("2 - Start", $K600:$K1605, $J600:$J1605)), $K600="3 - Start", (_xlfn.XLOOKUP("3 - End", $K600:K1605, $J600:$J1605)) - (_xlfn.XLOOKUP("3 - Start", $K600:K1605, $J600:$J1605)), $K600="4 - Start", (_xlfn.XLOOKUP("4 - End", $K600:$K1605, $J600:$J1605)) - (_xlfn.XLOOKUP("4 - Start", $K600:$K1605, $J600:J1605))), "")</f>
        <v/>
      </c>
      <c r="Q600" s="535" t="str" cm="1">
        <f t="array" ref="Q600">_xlfn.IFNA(IF($P600="N", $O600, (_xlfn.IFS(AND($P600="Y", $M600="1"), 15-$O600, AND($M600="2", $P600="Y"), 9-$O600, AND($M600="3", $P600="Y"), 11-$O600))), "")</f>
        <v/>
      </c>
      <c r="R600" s="536" t="str">
        <f>IF($K600="Session Start", SUM($L600:(INDEX($K600:$K1587, (MATCH("Session End", $K600:$K1587, 0))))), "")</f>
        <v/>
      </c>
      <c r="S600" s="411"/>
      <c r="W600" s="556" t="str">
        <f>IFERROR(INDEX('Kennel Link Mapping'!$B$1:$B$4, (MATCH('Session Log'!$V600, 'Kennel Link Mapping'!$A$1:$A$4, 0))), "")</f>
        <v/>
      </c>
    </row>
    <row r="601" spans="1:24" ht="39.75" customHeight="1" x14ac:dyDescent="0.15">
      <c r="A601" s="192"/>
      <c r="B601" s="118"/>
      <c r="C601" s="62"/>
      <c r="D601" s="165"/>
      <c r="E601" s="177"/>
      <c r="F601" s="165"/>
      <c r="G601" s="54"/>
      <c r="H601" s="54"/>
      <c r="I601" s="54"/>
      <c r="J601" s="206"/>
      <c r="K601" s="204"/>
      <c r="L601" s="521" t="str" cm="1">
        <f t="array" ref="L601">IFERROR(_xlfn.IFS($K601="1 - Start", (_xlfn.XLOOKUP("1 - End", $K601:$K1606,$J601:$J1606)) - (_xlfn.XLOOKUP("1 - Start", $K601:$K1606, $J601:$J1606)), $K601="2 - Start", (_xlfn.XLOOKUP("2 - End", $K601:$K1606, $J601:$J1606)) - (_xlfn.XLOOKUP("2 - Start", $K601:$K1606, $J601:$J1606)), $K601="3 - Start", (_xlfn.XLOOKUP("3 - End", $K601:K1606, $J601:$J1606)) - (_xlfn.XLOOKUP("3 - Start", $K601:K1606, $J601:$J1606)), $K601="4 - Start", (_xlfn.XLOOKUP("4 - End", $K601:$K1606, $J601:$J1606)) - (_xlfn.XLOOKUP("4 - Start", $K601:$K1606, $J601:J1606))), "")</f>
        <v/>
      </c>
      <c r="Q601" s="535" t="str" cm="1">
        <f t="array" ref="Q601">_xlfn.IFNA(IF($P601="N", $O601, (_xlfn.IFS(AND($P601="Y", $M601="1"), 15-$O601, AND($M601="2", $P601="Y"), 9-$O601, AND($M601="3", $P601="Y"), 11-$O601))), "")</f>
        <v/>
      </c>
      <c r="R601" s="536" t="str">
        <f>IF($K601="Session Start", SUM($L601:(INDEX($K601:$K1588, (MATCH("Session End", $K601:$K1588, 0))))), "")</f>
        <v/>
      </c>
      <c r="S601" s="411"/>
      <c r="W601" s="556" t="str">
        <f>IFERROR(INDEX('Kennel Link Mapping'!$B$1:$B$4, (MATCH('Session Log'!$V601, 'Kennel Link Mapping'!$A$1:$A$4, 0))), "")</f>
        <v/>
      </c>
    </row>
    <row r="602" spans="1:24" ht="39.75" customHeight="1" x14ac:dyDescent="0.15">
      <c r="A602" s="192"/>
      <c r="B602" s="118"/>
      <c r="C602" s="62"/>
      <c r="D602" s="165"/>
      <c r="E602" s="177"/>
      <c r="F602" s="165"/>
      <c r="G602" s="54"/>
      <c r="H602" s="54"/>
      <c r="I602" s="54"/>
      <c r="J602" s="206"/>
      <c r="K602" s="204"/>
      <c r="L602" s="521" t="str" cm="1">
        <f t="array" ref="L602">IFERROR(_xlfn.IFS($K602="1 - Start", (_xlfn.XLOOKUP("1 - End", $K602:$K1607,$J602:$J1607)) - (_xlfn.XLOOKUP("1 - Start", $K602:$K1607, $J602:$J1607)), $K602="2 - Start", (_xlfn.XLOOKUP("2 - End", $K602:$K1607, $J602:$J1607)) - (_xlfn.XLOOKUP("2 - Start", $K602:$K1607, $J602:$J1607)), $K602="3 - Start", (_xlfn.XLOOKUP("3 - End", $K602:K1607, $J602:$J1607)) - (_xlfn.XLOOKUP("3 - Start", $K602:K1607, $J602:$J1607)), $K602="4 - Start", (_xlfn.XLOOKUP("4 - End", $K602:$K1607, $J602:$J1607)) - (_xlfn.XLOOKUP("4 - Start", $K602:$K1607, $J602:J1607))), "")</f>
        <v/>
      </c>
      <c r="Q602" s="535" t="str" cm="1">
        <f t="array" ref="Q602">_xlfn.IFNA(IF($P602="N", $O602, (_xlfn.IFS(AND($P602="Y", $M602="1"), 15-$O602, AND($M602="2", $P602="Y"), 9-$O602, AND($M602="3", $P602="Y"), 11-$O602))), "")</f>
        <v/>
      </c>
      <c r="R602" s="536" t="str">
        <f>IF($K602="Session Start", SUM($L602:(INDEX($K602:$K1589, (MATCH("Session End", $K602:$K1589, 0))))), "")</f>
        <v/>
      </c>
      <c r="S602" s="411"/>
      <c r="W602" s="556" t="str">
        <f>IFERROR(INDEX('Kennel Link Mapping'!$B$1:$B$4, (MATCH('Session Log'!$V602, 'Kennel Link Mapping'!$A$1:$A$4, 0))), "")</f>
        <v/>
      </c>
    </row>
    <row r="603" spans="1:24" ht="39.75" customHeight="1" x14ac:dyDescent="0.15">
      <c r="A603" s="192"/>
      <c r="B603" s="118"/>
      <c r="C603" s="62"/>
      <c r="D603" s="165"/>
      <c r="E603" s="177"/>
      <c r="F603" s="165"/>
      <c r="G603" s="54"/>
      <c r="H603" s="54"/>
      <c r="I603" s="54"/>
      <c r="J603" s="169"/>
      <c r="K603" s="204"/>
      <c r="L603" s="521" t="str" cm="1">
        <f t="array" ref="L603">IFERROR(_xlfn.IFS($K603="1 - Start", (_xlfn.XLOOKUP("1 - End", $K603:$K1608,$J603:$J1608)) - (_xlfn.XLOOKUP("1 - Start", $K603:$K1608, $J603:$J1608)), $K603="2 - Start", (_xlfn.XLOOKUP("2 - End", $K603:$K1608, $J603:$J1608)) - (_xlfn.XLOOKUP("2 - Start", $K603:$K1608, $J603:$J1608)), $K603="3 - Start", (_xlfn.XLOOKUP("3 - End", $K603:K1608, $J603:$J1608)) - (_xlfn.XLOOKUP("3 - Start", $K603:K1608, $J603:$J1608)), $K603="4 - Start", (_xlfn.XLOOKUP("4 - End", $K603:$K1608, $J603:$J1608)) - (_xlfn.XLOOKUP("4 - Start", $K603:$K1608, $J603:J1608))), "")</f>
        <v/>
      </c>
      <c r="Q603" s="535" t="str" cm="1">
        <f t="array" ref="Q603">_xlfn.IFNA(IF($P603="N", $O603, (_xlfn.IFS(AND($P603="Y", $M603="1"), 15-$O603, AND($M603="2", $P603="Y"), 9-$O603, AND($M603="3", $P603="Y"), 11-$O603))), "")</f>
        <v/>
      </c>
      <c r="R603" s="536" t="str">
        <f>IF($K603="Session Start", SUM($L603:(INDEX($K603:$K1590, (MATCH("Session End", $K603:$K1590, 0))))), "")</f>
        <v/>
      </c>
      <c r="S603" s="411"/>
      <c r="W603" s="556" t="str">
        <f>IFERROR(INDEX('Kennel Link Mapping'!$B$1:$B$4, (MATCH('Session Log'!$V603, 'Kennel Link Mapping'!$A$1:$A$4, 0))), "")</f>
        <v/>
      </c>
    </row>
    <row r="604" spans="1:24" ht="39.75" customHeight="1" x14ac:dyDescent="0.15">
      <c r="A604" s="192"/>
      <c r="B604" s="118"/>
      <c r="C604" s="62"/>
      <c r="D604" s="165"/>
      <c r="E604" s="177"/>
      <c r="F604" s="165"/>
      <c r="G604" s="54"/>
      <c r="H604" s="54"/>
      <c r="I604" s="54"/>
      <c r="J604" s="169"/>
      <c r="K604" s="204"/>
      <c r="L604" s="521" t="str" cm="1">
        <f t="array" ref="L604">IFERROR(_xlfn.IFS($K604="1 - Start", (_xlfn.XLOOKUP("1 - End", $K604:$K1609,$J604:$J1609)) - (_xlfn.XLOOKUP("1 - Start", $K604:$K1609, $J604:$J1609)), $K604="2 - Start", (_xlfn.XLOOKUP("2 - End", $K604:$K1609, $J604:$J1609)) - (_xlfn.XLOOKUP("2 - Start", $K604:$K1609, $J604:$J1609)), $K604="3 - Start", (_xlfn.XLOOKUP("3 - End", $K604:K1609, $J604:$J1609)) - (_xlfn.XLOOKUP("3 - Start", $K604:K1609, $J604:$J1609)), $K604="4 - Start", (_xlfn.XLOOKUP("4 - End", $K604:$K1609, $J604:$J1609)) - (_xlfn.XLOOKUP("4 - Start", $K604:$K1609, $J604:J1609))), "")</f>
        <v/>
      </c>
      <c r="Q604" s="535" t="str" cm="1">
        <f t="array" ref="Q604">_xlfn.IFNA(IF($P604="N", $O604, (_xlfn.IFS(AND($P604="Y", $M604="1"), 15-$O604, AND($M604="2", $P604="Y"), 9-$O604, AND($M604="3", $P604="Y"), 11-$O604))), "")</f>
        <v/>
      </c>
      <c r="R604" s="536" t="str">
        <f>IF($K604="Session Start", SUM($L604:(INDEX($K604:$K1591, (MATCH("Session End", $K604:$K1591, 0))))), "")</f>
        <v/>
      </c>
      <c r="S604" s="411"/>
      <c r="W604" s="556" t="str">
        <f>IFERROR(INDEX('Kennel Link Mapping'!$B$1:$B$4, (MATCH('Session Log'!$V604, 'Kennel Link Mapping'!$A$1:$A$4, 0))), "")</f>
        <v/>
      </c>
    </row>
    <row r="605" spans="1:24" ht="39.75" customHeight="1" x14ac:dyDescent="0.15">
      <c r="A605" s="192"/>
      <c r="B605" s="118"/>
      <c r="C605" s="62"/>
      <c r="D605" s="165"/>
      <c r="E605" s="177"/>
      <c r="F605" s="165"/>
      <c r="G605" s="54"/>
      <c r="H605" s="54"/>
      <c r="I605" s="54"/>
      <c r="J605" s="169"/>
      <c r="K605" s="204"/>
      <c r="L605" s="521" t="str" cm="1">
        <f t="array" ref="L605">IFERROR(_xlfn.IFS($K605="1 - Start", (_xlfn.XLOOKUP("1 - End", $K605:$K1610,$J605:$J1610)) - (_xlfn.XLOOKUP("1 - Start", $K605:$K1610, $J605:$J1610)), $K605="2 - Start", (_xlfn.XLOOKUP("2 - End", $K605:$K1610, $J605:$J1610)) - (_xlfn.XLOOKUP("2 - Start", $K605:$K1610, $J605:$J1610)), $K605="3 - Start", (_xlfn.XLOOKUP("3 - End", $K605:K1610, $J605:$J1610)) - (_xlfn.XLOOKUP("3 - Start", $K605:K1610, $J605:$J1610)), $K605="4 - Start", (_xlfn.XLOOKUP("4 - End", $K605:$K1610, $J605:$J1610)) - (_xlfn.XLOOKUP("4 - Start", $K605:$K1610, $J605:J1610))), "")</f>
        <v/>
      </c>
      <c r="Q605" s="535" t="str" cm="1">
        <f t="array" ref="Q605">_xlfn.IFNA(IF($P605="N", $O605, (_xlfn.IFS(AND($P605="Y", $M605="1"), 15-$O605, AND($M605="2", $P605="Y"), 9-$O605, AND($M605="3", $P605="Y"), 11-$O605))), "")</f>
        <v/>
      </c>
      <c r="R605" s="536" t="str">
        <f>IF($K605="Session Start", SUM($L605:(INDEX($K605:$K1592, (MATCH("Session End", $K605:$K1592, 0))))), "")</f>
        <v/>
      </c>
      <c r="S605" s="411"/>
      <c r="W605" s="556" t="str">
        <f>IFERROR(INDEX('Kennel Link Mapping'!$B$1:$B$4, (MATCH('Session Log'!$V605, 'Kennel Link Mapping'!$A$1:$A$4, 0))), "")</f>
        <v/>
      </c>
    </row>
    <row r="606" spans="1:24" ht="39.75" customHeight="1" x14ac:dyDescent="0.15">
      <c r="A606" s="192"/>
      <c r="B606" s="118"/>
      <c r="C606" s="62"/>
      <c r="D606" s="165"/>
      <c r="E606" s="177"/>
      <c r="F606" s="165"/>
      <c r="G606" s="54"/>
      <c r="H606" s="54"/>
      <c r="I606" s="54"/>
      <c r="J606" s="169"/>
      <c r="K606" s="204"/>
      <c r="L606" s="521" t="str" cm="1">
        <f t="array" ref="L606">IFERROR(_xlfn.IFS($K606="1 - Start", (_xlfn.XLOOKUP("1 - End", $K606:$K1611,$J606:$J1611)) - (_xlfn.XLOOKUP("1 - Start", $K606:$K1611, $J606:$J1611)), $K606="2 - Start", (_xlfn.XLOOKUP("2 - End", $K606:$K1611, $J606:$J1611)) - (_xlfn.XLOOKUP("2 - Start", $K606:$K1611, $J606:$J1611)), $K606="3 - Start", (_xlfn.XLOOKUP("3 - End", $K606:K1611, $J606:$J1611)) - (_xlfn.XLOOKUP("3 - Start", $K606:K1611, $J606:$J1611)), $K606="4 - Start", (_xlfn.XLOOKUP("4 - End", $K606:$K1611, $J606:$J1611)) - (_xlfn.XLOOKUP("4 - Start", $K606:$K1611, $J606:J1611))), "")</f>
        <v/>
      </c>
      <c r="Q606" s="535" t="str" cm="1">
        <f t="array" ref="Q606">_xlfn.IFNA(IF($P606="N", $O606, (_xlfn.IFS(AND($P606="Y", $M606="1"), 15-$O606, AND($M606="2", $P606="Y"), 9-$O606, AND($M606="3", $P606="Y"), 11-$O606))), "")</f>
        <v/>
      </c>
      <c r="R606" s="536" t="str">
        <f>IF($K606="Session Start", SUM($L606:(INDEX($K606:$K1593, (MATCH("Session End", $K606:$K1593, 0))))), "")</f>
        <v/>
      </c>
      <c r="S606" s="411"/>
      <c r="W606" s="556" t="str">
        <f>IFERROR(INDEX('Kennel Link Mapping'!$B$1:$B$4, (MATCH('Session Log'!$V606, 'Kennel Link Mapping'!$A$1:$A$4, 0))), "")</f>
        <v/>
      </c>
    </row>
    <row r="607" spans="1:24" ht="39.75" customHeight="1" x14ac:dyDescent="0.15">
      <c r="A607" s="192"/>
      <c r="B607" s="118"/>
      <c r="C607" s="62"/>
      <c r="D607" s="165"/>
      <c r="E607" s="177"/>
      <c r="F607" s="165"/>
      <c r="G607" s="54"/>
      <c r="H607" s="54"/>
      <c r="I607" s="54"/>
      <c r="J607" s="169"/>
      <c r="K607" s="204"/>
      <c r="L607" s="521" t="str" cm="1">
        <f t="array" ref="L607">IFERROR(_xlfn.IFS($K607="1 - Start", (_xlfn.XLOOKUP("1 - End", $K607:$K1612,$J607:$J1612)) - (_xlfn.XLOOKUP("1 - Start", $K607:$K1612, $J607:$J1612)), $K607="2 - Start", (_xlfn.XLOOKUP("2 - End", $K607:$K1612, $J607:$J1612)) - (_xlfn.XLOOKUP("2 - Start", $K607:$K1612, $J607:$J1612)), $K607="3 - Start", (_xlfn.XLOOKUP("3 - End", $K607:K1612, $J607:$J1612)) - (_xlfn.XLOOKUP("3 - Start", $K607:K1612, $J607:$J1612)), $K607="4 - Start", (_xlfn.XLOOKUP("4 - End", $K607:$K1612, $J607:$J1612)) - (_xlfn.XLOOKUP("4 - Start", $K607:$K1612, $J607:J1612))), "")</f>
        <v/>
      </c>
      <c r="Q607" s="535" t="str" cm="1">
        <f t="array" ref="Q607">_xlfn.IFNA(IF($P607="N", $O607, (_xlfn.IFS(AND($P607="Y", $M607="1"), 15-$O607, AND($M607="2", $P607="Y"), 9-$O607, AND($M607="3", $P607="Y"), 11-$O607))), "")</f>
        <v/>
      </c>
      <c r="R607" s="536" t="str">
        <f>IF($K607="Session Start", SUM($L607:(INDEX($K607:$K1594, (MATCH("Session End", $K607:$K1594, 0))))), "")</f>
        <v/>
      </c>
      <c r="S607" s="411"/>
      <c r="W607" s="556" t="str">
        <f>IFERROR(INDEX('Kennel Link Mapping'!$B$1:$B$4, (MATCH('Session Log'!$V607, 'Kennel Link Mapping'!$A$1:$A$4, 0))), "")</f>
        <v/>
      </c>
    </row>
    <row r="608" spans="1:24" ht="39.75" customHeight="1" x14ac:dyDescent="0.15">
      <c r="A608" s="192"/>
      <c r="B608" s="118"/>
      <c r="C608" s="62"/>
      <c r="D608" s="165"/>
      <c r="E608" s="177"/>
      <c r="F608" s="165"/>
      <c r="G608" s="54"/>
      <c r="H608" s="54"/>
      <c r="I608" s="54"/>
      <c r="J608" s="169"/>
      <c r="K608" s="204"/>
      <c r="L608" s="521" t="str" cm="1">
        <f t="array" ref="L608">IFERROR(_xlfn.IFS($K608="1 - Start", (_xlfn.XLOOKUP("1 - End", $K608:$K1613,$J608:$J1613)) - (_xlfn.XLOOKUP("1 - Start", $K608:$K1613, $J608:$J1613)), $K608="2 - Start", (_xlfn.XLOOKUP("2 - End", $K608:$K1613, $J608:$J1613)) - (_xlfn.XLOOKUP("2 - Start", $K608:$K1613, $J608:$J1613)), $K608="3 - Start", (_xlfn.XLOOKUP("3 - End", $K608:K1613, $J608:$J1613)) - (_xlfn.XLOOKUP("3 - Start", $K608:K1613, $J608:$J1613)), $K608="4 - Start", (_xlfn.XLOOKUP("4 - End", $K608:$K1613, $J608:$J1613)) - (_xlfn.XLOOKUP("4 - Start", $K608:$K1613, $J608:J1613))), "")</f>
        <v/>
      </c>
      <c r="Q608" s="535" t="str" cm="1">
        <f t="array" ref="Q608">_xlfn.IFNA(IF($P608="N", $O608, (_xlfn.IFS(AND($P608="Y", $M608="1"), 15-$O608, AND($M608="2", $P608="Y"), 9-$O608, AND($M608="3", $P608="Y"), 11-$O608))), "")</f>
        <v/>
      </c>
      <c r="R608" s="536" t="str">
        <f>IF($K608="Session Start", SUM($L608:(INDEX($K608:$K1595, (MATCH("Session End", $K608:$K1595, 0))))), "")</f>
        <v/>
      </c>
      <c r="S608" s="411"/>
      <c r="W608" s="556" t="str">
        <f>IFERROR(INDEX('Kennel Link Mapping'!$B$1:$B$4, (MATCH('Session Log'!$V608, 'Kennel Link Mapping'!$A$1:$A$4, 0))), "")</f>
        <v/>
      </c>
    </row>
    <row r="609" spans="1:24" ht="39.75" customHeight="1" x14ac:dyDescent="0.15">
      <c r="A609" s="192"/>
      <c r="B609" s="118"/>
      <c r="C609" s="62"/>
      <c r="D609" s="165"/>
      <c r="E609" s="177"/>
      <c r="F609" s="165"/>
      <c r="G609" s="54"/>
      <c r="H609" s="54"/>
      <c r="I609" s="54"/>
      <c r="J609" s="206"/>
      <c r="K609" s="204"/>
      <c r="L609" s="521" t="str" cm="1">
        <f t="array" ref="L609">IFERROR(_xlfn.IFS($K609="1 - Start", (_xlfn.XLOOKUP("1 - End", $K609:$K1614,$J609:$J1614)) - (_xlfn.XLOOKUP("1 - Start", $K609:$K1614, $J609:$J1614)), $K609="2 - Start", (_xlfn.XLOOKUP("2 - End", $K609:$K1614, $J609:$J1614)) - (_xlfn.XLOOKUP("2 - Start", $K609:$K1614, $J609:$J1614)), $K609="3 - Start", (_xlfn.XLOOKUP("3 - End", $K609:K1614, $J609:$J1614)) - (_xlfn.XLOOKUP("3 - Start", $K609:K1614, $J609:$J1614)), $K609="4 - Start", (_xlfn.XLOOKUP("4 - End", $K609:$K1614, $J609:$J1614)) - (_xlfn.XLOOKUP("4 - Start", $K609:$K1614, $J609:J1614))), "")</f>
        <v/>
      </c>
      <c r="Q609" s="535" t="str" cm="1">
        <f t="array" ref="Q609">_xlfn.IFNA(IF($P609="N", $O609, (_xlfn.IFS(AND($P609="Y", $M609="1"), 15-$O609, AND($M609="2", $P609="Y"), 9-$O609, AND($M609="3", $P609="Y"), 11-$O609))), "")</f>
        <v/>
      </c>
      <c r="R609" s="536" t="str">
        <f>IF($K609="Session Start", SUM($L609:(INDEX($K609:$K1596, (MATCH("Session End", $K609:$K1596, 0))))), "")</f>
        <v/>
      </c>
      <c r="S609" s="411"/>
      <c r="W609" s="556" t="str">
        <f>IFERROR(INDEX('Kennel Link Mapping'!$B$1:$B$4, (MATCH('Session Log'!$V609, 'Kennel Link Mapping'!$A$1:$A$4, 0))), "")</f>
        <v/>
      </c>
    </row>
    <row r="610" spans="1:24" s="187" customFormat="1" ht="39.75" customHeight="1" x14ac:dyDescent="0.15">
      <c r="A610" s="235"/>
      <c r="B610" s="100"/>
      <c r="C610" s="334"/>
      <c r="D610" s="346"/>
      <c r="E610" s="347"/>
      <c r="F610" s="346"/>
      <c r="G610" s="181"/>
      <c r="H610" s="181"/>
      <c r="I610" s="181"/>
      <c r="J610" s="179"/>
      <c r="K610" s="348"/>
      <c r="L610" s="526" t="str" cm="1">
        <f t="array" ref="L610">IFERROR(_xlfn.IFS($K610="1 - Start", (_xlfn.XLOOKUP("1 - End", $K610:$K1615,$J610:$J1615)) - (_xlfn.XLOOKUP("1 - Start", $K610:$K1615, $J610:$J1615)), $K610="2 - Start", (_xlfn.XLOOKUP("2 - End", $K610:$K1615, $J610:$J1615)) - (_xlfn.XLOOKUP("2 - Start", $K610:$K1615, $J610:$J1615)), $K610="3 - Start", (_xlfn.XLOOKUP("3 - End", $K610:K1615, $J610:$J1615)) - (_xlfn.XLOOKUP("3 - Start", $K610:K1615, $J610:$J1615)), $K610="4 - Start", (_xlfn.XLOOKUP("4 - End", $K610:$K1615, $J610:$J1615)) - (_xlfn.XLOOKUP("4 - Start", $K610:$K1615, $J610:J1615))), "")</f>
        <v/>
      </c>
      <c r="M610" s="350"/>
      <c r="N610" s="371"/>
      <c r="O610" s="399"/>
      <c r="P610" s="371"/>
      <c r="Q610" s="545" t="str" cm="1">
        <f t="array" ref="Q610">_xlfn.IFNA(IF($P610="N", $O610, (_xlfn.IFS(AND($P610="Y", $M610="1"), 15-$O610, AND($M610="2", $P610="Y"), 9-$O610, AND($M610="3", $P610="Y"), 11-$O610))), "")</f>
        <v/>
      </c>
      <c r="R610" s="546" t="str">
        <f>IF($K610="Session Start", SUM($L610:(INDEX($K610:$K1597, (MATCH("Session End", $K610:$K1597, 0))))), "")</f>
        <v/>
      </c>
      <c r="S610" s="411"/>
      <c r="T610" s="183"/>
      <c r="U610" s="184"/>
      <c r="V610" s="185"/>
      <c r="W610" s="556" t="str">
        <f>IFERROR(INDEX('Kennel Link Mapping'!$B$1:$B$4, (MATCH('Session Log'!$V610, 'Kennel Link Mapping'!$A$1:$A$4, 0))), "")</f>
        <v/>
      </c>
      <c r="X610" s="351"/>
    </row>
    <row r="611" spans="1:24" s="46" customFormat="1" ht="39.75" customHeight="1" x14ac:dyDescent="0.15">
      <c r="A611" s="192"/>
      <c r="B611" s="118"/>
      <c r="C611" s="370"/>
      <c r="D611" s="361"/>
      <c r="E611" s="362"/>
      <c r="F611" s="361"/>
      <c r="G611" s="74"/>
      <c r="H611" s="74"/>
      <c r="I611" s="74"/>
      <c r="J611" s="178"/>
      <c r="K611" s="349"/>
      <c r="L611" s="523" t="str" cm="1">
        <f t="array" ref="L611">IFERROR(_xlfn.IFS($K611="1 - Start", (_xlfn.XLOOKUP("1 - End", $K611:$K1616,$J611:$J1616)) - (_xlfn.XLOOKUP("1 - Start", $K611:$K1616, $J611:$J1616)), $K611="2 - Start", (_xlfn.XLOOKUP("2 - End", $K611:$K1616, $J611:$J1616)) - (_xlfn.XLOOKUP("2 - Start", $K611:$K1616, $J611:$J1616)), $K611="3 - Start", (_xlfn.XLOOKUP("3 - End", $K611:K1616, $J611:$J1616)) - (_xlfn.XLOOKUP("3 - Start", $K611:K1616, $J611:$J1616)), $K611="4 - Start", (_xlfn.XLOOKUP("4 - End", $K611:$K1616, $J611:$J1616)) - (_xlfn.XLOOKUP("4 - Start", $K611:$K1616, $J611:J1616))), "")</f>
        <v/>
      </c>
      <c r="M611" s="352"/>
      <c r="N611" s="373"/>
      <c r="O611" s="395"/>
      <c r="P611" s="373"/>
      <c r="Q611" s="539" t="str" cm="1">
        <f t="array" ref="Q611">_xlfn.IFNA(IF($P611="N", $O611, (_xlfn.IFS(AND($P611="Y", $M611="1"), 15-$O611, AND($M611="2", $P611="Y"), 9-$O611, AND($M611="3", $P611="Y"), 11-$O611))), "")</f>
        <v/>
      </c>
      <c r="R611" s="540" t="str">
        <f>IF($K611="Session Start", SUM($L611:(INDEX($K611:$K1598, (MATCH("Session End", $K611:$K1598, 0))))), "")</f>
        <v/>
      </c>
      <c r="S611" s="429"/>
      <c r="T611" s="333"/>
      <c r="U611" s="171"/>
      <c r="V611" s="76"/>
      <c r="W611" s="556" t="str">
        <f>IFERROR(INDEX('Kennel Link Mapping'!$B$1:$B$4, (MATCH('Session Log'!$V611, 'Kennel Link Mapping'!$A$1:$A$4, 0))), "")</f>
        <v/>
      </c>
      <c r="X611" s="353"/>
    </row>
    <row r="612" spans="1:24" ht="39.75" customHeight="1" x14ac:dyDescent="0.15">
      <c r="A612" s="192"/>
      <c r="B612" s="118"/>
      <c r="C612" s="62"/>
      <c r="D612" s="165"/>
      <c r="E612" s="177"/>
      <c r="F612" s="165"/>
      <c r="G612" s="54"/>
      <c r="H612" s="54"/>
      <c r="I612" s="54"/>
      <c r="J612" s="169"/>
      <c r="K612" s="204"/>
      <c r="L612" s="521" t="str" cm="1">
        <f t="array" ref="L612">IFERROR(_xlfn.IFS($K612="1 - Start", (_xlfn.XLOOKUP("1 - End", $K612:$K1617,$J612:$J1617)) - (_xlfn.XLOOKUP("1 - Start", $K612:$K1617, $J612:$J1617)), $K612="2 - Start", (_xlfn.XLOOKUP("2 - End", $K612:$K1617, $J612:$J1617)) - (_xlfn.XLOOKUP("2 - Start", $K612:$K1617, $J612:$J1617)), $K612="3 - Start", (_xlfn.XLOOKUP("3 - End", $K612:K1617, $J612:$J1617)) - (_xlfn.XLOOKUP("3 - Start", $K612:K1617, $J612:$J1617)), $K612="4 - Start", (_xlfn.XLOOKUP("4 - End", $K612:$K1617, $J612:$J1617)) - (_xlfn.XLOOKUP("4 - Start", $K612:$K1617, $J612:J1617))), "")</f>
        <v/>
      </c>
      <c r="Q612" s="535" t="str" cm="1">
        <f t="array" ref="Q612">_xlfn.IFNA(IF($P612="N", $O612, (_xlfn.IFS(AND($P612="Y", $M612="1"), 15-$O612, AND($M612="2", $P612="Y"), 9-$O612, AND($M612="3", $P612="Y"), 11-$O612))), "")</f>
        <v/>
      </c>
      <c r="R612" s="536" t="str">
        <f>IF($K612="Session Start", SUM($L612:(INDEX($K612:$K1599, (MATCH("Session End", $K612:$K1599, 0))))), "")</f>
        <v/>
      </c>
      <c r="W612" s="556" t="str">
        <f>IFERROR(INDEX('Kennel Link Mapping'!$B$1:$B$4, (MATCH('Session Log'!$V612, 'Kennel Link Mapping'!$A$1:$A$4, 0))), "")</f>
        <v/>
      </c>
    </row>
    <row r="613" spans="1:24" ht="39.75" customHeight="1" x14ac:dyDescent="0.15">
      <c r="A613" s="192"/>
      <c r="B613" s="118"/>
      <c r="C613" s="62"/>
      <c r="D613" s="165"/>
      <c r="E613" s="177"/>
      <c r="F613" s="165"/>
      <c r="G613" s="54"/>
      <c r="H613" s="54"/>
      <c r="I613" s="54"/>
      <c r="J613" s="169"/>
      <c r="K613" s="204"/>
      <c r="L613" s="521" t="str" cm="1">
        <f t="array" ref="L613">IFERROR(_xlfn.IFS($K613="1 - Start", (_xlfn.XLOOKUP("1 - End", $K613:$K1618,$J613:$J1618)) - (_xlfn.XLOOKUP("1 - Start", $K613:$K1618, $J613:$J1618)), $K613="2 - Start", (_xlfn.XLOOKUP("2 - End", $K613:$K1618, $J613:$J1618)) - (_xlfn.XLOOKUP("2 - Start", $K613:$K1618, $J613:$J1618)), $K613="3 - Start", (_xlfn.XLOOKUP("3 - End", $K613:K1618, $J613:$J1618)) - (_xlfn.XLOOKUP("3 - Start", $K613:K1618, $J613:$J1618)), $K613="4 - Start", (_xlfn.XLOOKUP("4 - End", $K613:$K1618, $J613:$J1618)) - (_xlfn.XLOOKUP("4 - Start", $K613:$K1618, $J613:J1618))), "")</f>
        <v/>
      </c>
      <c r="Q613" s="535" t="str" cm="1">
        <f t="array" ref="Q613">_xlfn.IFNA(IF($P613="N", $O613, (_xlfn.IFS(AND($P613="Y", $M613="1"), 15-$O613, AND($M613="2", $P613="Y"), 9-$O613, AND($M613="3", $P613="Y"), 11-$O613))), "")</f>
        <v/>
      </c>
      <c r="R613" s="536" t="str">
        <f>IF($K613="Session Start", SUM($L613:(INDEX($K613:$K1600, (MATCH("Session End", $K613:$K1600, 0))))), "")</f>
        <v/>
      </c>
      <c r="W613" s="556" t="str">
        <f>IFERROR(INDEX('Kennel Link Mapping'!$B$1:$B$4, (MATCH('Session Log'!$V613, 'Kennel Link Mapping'!$A$1:$A$4, 0))), "")</f>
        <v/>
      </c>
    </row>
    <row r="614" spans="1:24" ht="39.75" customHeight="1" x14ac:dyDescent="0.15">
      <c r="A614" s="192"/>
      <c r="B614" s="118"/>
      <c r="C614" s="62"/>
      <c r="D614" s="165"/>
      <c r="E614" s="177"/>
      <c r="F614" s="165"/>
      <c r="G614" s="54"/>
      <c r="H614" s="54"/>
      <c r="I614" s="54"/>
      <c r="J614" s="169"/>
      <c r="K614" s="204"/>
      <c r="L614" s="521" t="str" cm="1">
        <f t="array" ref="L614">IFERROR(_xlfn.IFS($K614="1 - Start", (_xlfn.XLOOKUP("1 - End", $K614:$K1619,$J614:$J1619)) - (_xlfn.XLOOKUP("1 - Start", $K614:$K1619, $J614:$J1619)), $K614="2 - Start", (_xlfn.XLOOKUP("2 - End", $K614:$K1619, $J614:$J1619)) - (_xlfn.XLOOKUP("2 - Start", $K614:$K1619, $J614:$J1619)), $K614="3 - Start", (_xlfn.XLOOKUP("3 - End", $K614:K1619, $J614:$J1619)) - (_xlfn.XLOOKUP("3 - Start", $K614:K1619, $J614:$J1619)), $K614="4 - Start", (_xlfn.XLOOKUP("4 - End", $K614:$K1619, $J614:$J1619)) - (_xlfn.XLOOKUP("4 - Start", $K614:$K1619, $J614:J1619))), "")</f>
        <v/>
      </c>
      <c r="Q614" s="535" t="str" cm="1">
        <f t="array" ref="Q614">_xlfn.IFNA(IF($P614="N", $O614, (_xlfn.IFS(AND($P614="Y", $M614="1"), 15-$O614, AND($M614="2", $P614="Y"), 9-$O614, AND($M614="3", $P614="Y"), 11-$O614))), "")</f>
        <v/>
      </c>
      <c r="R614" s="536" t="str">
        <f>IF($K614="Session Start", SUM($L614:(INDEX($K614:$K1601, (MATCH("Session End", $K614:$K1601, 0))))), "")</f>
        <v/>
      </c>
      <c r="W614" s="556" t="str">
        <f>IFERROR(INDEX('Kennel Link Mapping'!$B$1:$B$4, (MATCH('Session Log'!$V614, 'Kennel Link Mapping'!$A$1:$A$4, 0))), "")</f>
        <v/>
      </c>
    </row>
    <row r="615" spans="1:24" ht="39.75" customHeight="1" x14ac:dyDescent="0.15">
      <c r="A615" s="192"/>
      <c r="B615" s="118"/>
      <c r="C615" s="62"/>
      <c r="D615" s="165"/>
      <c r="E615" s="177"/>
      <c r="F615" s="165"/>
      <c r="G615" s="54"/>
      <c r="H615" s="54"/>
      <c r="I615" s="54"/>
      <c r="J615" s="169"/>
      <c r="K615" s="204"/>
      <c r="L615" s="521" t="str" cm="1">
        <f t="array" ref="L615">IFERROR(_xlfn.IFS($K615="1 - Start", (_xlfn.XLOOKUP("1 - End", $K615:$K1620,$J615:$J1620)) - (_xlfn.XLOOKUP("1 - Start", $K615:$K1620, $J615:$J1620)), $K615="2 - Start", (_xlfn.XLOOKUP("2 - End", $K615:$K1620, $J615:$J1620)) - (_xlfn.XLOOKUP("2 - Start", $K615:$K1620, $J615:$J1620)), $K615="3 - Start", (_xlfn.XLOOKUP("3 - End", $K615:K1620, $J615:$J1620)) - (_xlfn.XLOOKUP("3 - Start", $K615:K1620, $J615:$J1620)), $K615="4 - Start", (_xlfn.XLOOKUP("4 - End", $K615:$K1620, $J615:$J1620)) - (_xlfn.XLOOKUP("4 - Start", $K615:$K1620, $J615:J1620))), "")</f>
        <v/>
      </c>
      <c r="Q615" s="535" t="str" cm="1">
        <f t="array" ref="Q615">_xlfn.IFNA(IF($P615="N", $O615, (_xlfn.IFS(AND($P615="Y", $M615="1"), 15-$O615, AND($M615="2", $P615="Y"), 9-$O615, AND($M615="3", $P615="Y"), 11-$O615))), "")</f>
        <v/>
      </c>
      <c r="R615" s="536" t="str">
        <f>IF($K615="Session Start", SUM($L615:(INDEX($K615:$K1602, (MATCH("Session End", $K615:$K1602, 0))))), "")</f>
        <v/>
      </c>
      <c r="W615" s="556" t="str">
        <f>IFERROR(INDEX('Kennel Link Mapping'!$B$1:$B$4, (MATCH('Session Log'!$V615, 'Kennel Link Mapping'!$A$1:$A$4, 0))), "")</f>
        <v/>
      </c>
    </row>
    <row r="616" spans="1:24" ht="39.75" customHeight="1" x14ac:dyDescent="0.15">
      <c r="A616" s="192"/>
      <c r="B616" s="118"/>
      <c r="C616" s="62"/>
      <c r="D616" s="165"/>
      <c r="E616" s="177"/>
      <c r="F616" s="165"/>
      <c r="G616" s="54"/>
      <c r="H616" s="54"/>
      <c r="I616" s="54"/>
      <c r="J616" s="169"/>
      <c r="K616" s="204"/>
      <c r="L616" s="521" t="str" cm="1">
        <f t="array" ref="L616">IFERROR(_xlfn.IFS($K616="1 - Start", (_xlfn.XLOOKUP("1 - End", $K616:$K1621,$J616:$J1621)) - (_xlfn.XLOOKUP("1 - Start", $K616:$K1621, $J616:$J1621)), $K616="2 - Start", (_xlfn.XLOOKUP("2 - End", $K616:$K1621, $J616:$J1621)) - (_xlfn.XLOOKUP("2 - Start", $K616:$K1621, $J616:$J1621)), $K616="3 - Start", (_xlfn.XLOOKUP("3 - End", $K616:K1621, $J616:$J1621)) - (_xlfn.XLOOKUP("3 - Start", $K616:K1621, $J616:$J1621)), $K616="4 - Start", (_xlfn.XLOOKUP("4 - End", $K616:$K1621, $J616:$J1621)) - (_xlfn.XLOOKUP("4 - Start", $K616:$K1621, $J616:J1621))), "")</f>
        <v/>
      </c>
      <c r="Q616" s="535" t="str" cm="1">
        <f t="array" ref="Q616">_xlfn.IFNA(IF($P616="N", $O616, (_xlfn.IFS(AND($P616="Y", $M616="1"), 15-$O616, AND($M616="2", $P616="Y"), 9-$O616, AND($M616="3", $P616="Y"), 11-$O616))), "")</f>
        <v/>
      </c>
      <c r="R616" s="536" t="str">
        <f>IF($K616="Session Start", SUM($L616:(INDEX($K616:$K1603, (MATCH("Session End", $K616:$K1603, 0))))), "")</f>
        <v/>
      </c>
      <c r="W616" s="556" t="str">
        <f>IFERROR(INDEX('Kennel Link Mapping'!$B$1:$B$4, (MATCH('Session Log'!$V616, 'Kennel Link Mapping'!$A$1:$A$4, 0))), "")</f>
        <v/>
      </c>
    </row>
    <row r="617" spans="1:24" ht="39.75" customHeight="1" x14ac:dyDescent="0.15">
      <c r="A617" s="192"/>
      <c r="B617" s="118"/>
      <c r="C617" s="62"/>
      <c r="D617" s="165"/>
      <c r="E617" s="177"/>
      <c r="F617" s="165"/>
      <c r="G617" s="54"/>
      <c r="H617" s="54"/>
      <c r="I617" s="54"/>
      <c r="J617" s="169"/>
      <c r="K617" s="204"/>
      <c r="L617" s="521" t="str" cm="1">
        <f t="array" ref="L617">IFERROR(_xlfn.IFS($K617="1 - Start", (_xlfn.XLOOKUP("1 - End", $K617:$K1622,$J617:$J1622)) - (_xlfn.XLOOKUP("1 - Start", $K617:$K1622, $J617:$J1622)), $K617="2 - Start", (_xlfn.XLOOKUP("2 - End", $K617:$K1622, $J617:$J1622)) - (_xlfn.XLOOKUP("2 - Start", $K617:$K1622, $J617:$J1622)), $K617="3 - Start", (_xlfn.XLOOKUP("3 - End", $K617:K1622, $J617:$J1622)) - (_xlfn.XLOOKUP("3 - Start", $K617:K1622, $J617:$J1622)), $K617="4 - Start", (_xlfn.XLOOKUP("4 - End", $K617:$K1622, $J617:$J1622)) - (_xlfn.XLOOKUP("4 - Start", $K617:$K1622, $J617:J1622))), "")</f>
        <v/>
      </c>
      <c r="Q617" s="535" t="str" cm="1">
        <f t="array" ref="Q617">_xlfn.IFNA(IF($P617="N", $O617, (_xlfn.IFS(AND($P617="Y", $M617="1"), 15-$O617, AND($M617="2", $P617="Y"), 9-$O617, AND($M617="3", $P617="Y"), 11-$O617))), "")</f>
        <v/>
      </c>
      <c r="R617" s="536" t="str">
        <f>IF($K617="Session Start", SUM($L617:(INDEX($K617:$K1604, (MATCH("Session End", $K617:$K1604, 0))))), "")</f>
        <v/>
      </c>
      <c r="W617" s="556" t="str">
        <f>IFERROR(INDEX('Kennel Link Mapping'!$B$1:$B$4, (MATCH('Session Log'!$V617, 'Kennel Link Mapping'!$A$1:$A$4, 0))), "")</f>
        <v/>
      </c>
    </row>
    <row r="618" spans="1:24" ht="39.75" customHeight="1" x14ac:dyDescent="0.15">
      <c r="A618" s="192"/>
      <c r="B618" s="118"/>
      <c r="C618" s="62"/>
      <c r="D618" s="165"/>
      <c r="E618" s="177"/>
      <c r="F618" s="165"/>
      <c r="G618" s="54"/>
      <c r="H618" s="54"/>
      <c r="I618" s="54"/>
      <c r="J618" s="169"/>
      <c r="K618" s="204"/>
      <c r="L618" s="521" t="str" cm="1">
        <f t="array" ref="L618">IFERROR(_xlfn.IFS($K618="1 - Start", (_xlfn.XLOOKUP("1 - End", $K618:$K1623,$J618:$J1623)) - (_xlfn.XLOOKUP("1 - Start", $K618:$K1623, $J618:$J1623)), $K618="2 - Start", (_xlfn.XLOOKUP("2 - End", $K618:$K1623, $J618:$J1623)) - (_xlfn.XLOOKUP("2 - Start", $K618:$K1623, $J618:$J1623)), $K618="3 - Start", (_xlfn.XLOOKUP("3 - End", $K618:K1623, $J618:$J1623)) - (_xlfn.XLOOKUP("3 - Start", $K618:K1623, $J618:$J1623)), $K618="4 - Start", (_xlfn.XLOOKUP("4 - End", $K618:$K1623, $J618:$J1623)) - (_xlfn.XLOOKUP("4 - Start", $K618:$K1623, $J618:J1623))), "")</f>
        <v/>
      </c>
      <c r="Q618" s="535" t="str" cm="1">
        <f t="array" ref="Q618">_xlfn.IFNA(IF($P618="N", $O618, (_xlfn.IFS(AND($P618="Y", $M618="1"), 15-$O618, AND($M618="2", $P618="Y"), 9-$O618, AND($M618="3", $P618="Y"), 11-$O618))), "")</f>
        <v/>
      </c>
      <c r="R618" s="536" t="str">
        <f>IF($K618="Session Start", SUM($L618:(INDEX($K618:$K1605, (MATCH("Session End", $K618:$K1605, 0))))), "")</f>
        <v/>
      </c>
      <c r="W618" s="556" t="str">
        <f>IFERROR(INDEX('Kennel Link Mapping'!$B$1:$B$4, (MATCH('Session Log'!$V618, 'Kennel Link Mapping'!$A$1:$A$4, 0))), "")</f>
        <v/>
      </c>
    </row>
    <row r="619" spans="1:24" ht="39.75" customHeight="1" x14ac:dyDescent="0.15">
      <c r="A619" s="192"/>
      <c r="B619" s="118"/>
      <c r="C619" s="62"/>
      <c r="D619" s="165"/>
      <c r="E619" s="177"/>
      <c r="F619" s="165"/>
      <c r="G619" s="54"/>
      <c r="H619" s="54"/>
      <c r="I619" s="54"/>
      <c r="J619" s="169"/>
      <c r="K619" s="204"/>
      <c r="L619" s="521" t="str" cm="1">
        <f t="array" ref="L619">IFERROR(_xlfn.IFS($K619="1 - Start", (_xlfn.XLOOKUP("1 - End", $K619:$K1624,$J619:$J1624)) - (_xlfn.XLOOKUP("1 - Start", $K619:$K1624, $J619:$J1624)), $K619="2 - Start", (_xlfn.XLOOKUP("2 - End", $K619:$K1624, $J619:$J1624)) - (_xlfn.XLOOKUP("2 - Start", $K619:$K1624, $J619:$J1624)), $K619="3 - Start", (_xlfn.XLOOKUP("3 - End", $K619:K1624, $J619:$J1624)) - (_xlfn.XLOOKUP("3 - Start", $K619:K1624, $J619:$J1624)), $K619="4 - Start", (_xlfn.XLOOKUP("4 - End", $K619:$K1624, $J619:$J1624)) - (_xlfn.XLOOKUP("4 - Start", $K619:$K1624, $J619:J1624))), "")</f>
        <v/>
      </c>
      <c r="Q619" s="535" t="str" cm="1">
        <f t="array" ref="Q619">_xlfn.IFNA(IF($P619="N", $O619, (_xlfn.IFS(AND($P619="Y", $M619="1"), 15-$O619, AND($M619="2", $P619="Y"), 9-$O619, AND($M619="3", $P619="Y"), 11-$O619))), "")</f>
        <v/>
      </c>
      <c r="R619" s="536" t="str">
        <f>IF($K619="Session Start", SUM($L619:(INDEX($K619:$K1606, (MATCH("Session End", $K619:$K1606, 0))))), "")</f>
        <v/>
      </c>
      <c r="W619" s="556" t="str">
        <f>IFERROR(INDEX('Kennel Link Mapping'!$B$1:$B$4, (MATCH('Session Log'!$V619, 'Kennel Link Mapping'!$A$1:$A$4, 0))), "")</f>
        <v/>
      </c>
    </row>
    <row r="620" spans="1:24" ht="39.75" customHeight="1" x14ac:dyDescent="0.15">
      <c r="A620" s="192"/>
      <c r="B620" s="118"/>
      <c r="C620" s="62"/>
      <c r="D620" s="165"/>
      <c r="E620" s="177"/>
      <c r="F620" s="165"/>
      <c r="G620" s="54"/>
      <c r="H620" s="54"/>
      <c r="I620" s="54"/>
      <c r="J620" s="169"/>
      <c r="K620" s="204"/>
      <c r="L620" s="521" t="str" cm="1">
        <f t="array" ref="L620">IFERROR(_xlfn.IFS($K620="1 - Start", (_xlfn.XLOOKUP("1 - End", $K620:$K1625,$J620:$J1625)) - (_xlfn.XLOOKUP("1 - Start", $K620:$K1625, $J620:$J1625)), $K620="2 - Start", (_xlfn.XLOOKUP("2 - End", $K620:$K1625, $J620:$J1625)) - (_xlfn.XLOOKUP("2 - Start", $K620:$K1625, $J620:$J1625)), $K620="3 - Start", (_xlfn.XLOOKUP("3 - End", $K620:K1625, $J620:$J1625)) - (_xlfn.XLOOKUP("3 - Start", $K620:K1625, $J620:$J1625)), $K620="4 - Start", (_xlfn.XLOOKUP("4 - End", $K620:$K1625, $J620:$J1625)) - (_xlfn.XLOOKUP("4 - Start", $K620:$K1625, $J620:J1625))), "")</f>
        <v/>
      </c>
      <c r="Q620" s="535" t="str" cm="1">
        <f t="array" ref="Q620">_xlfn.IFNA(IF($P620="N", $O620, (_xlfn.IFS(AND($P620="Y", $M620="1"), 15-$O620, AND($M620="2", $P620="Y"), 9-$O620, AND($M620="3", $P620="Y"), 11-$O620))), "")</f>
        <v/>
      </c>
      <c r="R620" s="536" t="str">
        <f>IF($K620="Session Start", SUM($L620:(INDEX($K620:$K1607, (MATCH("Session End", $K620:$K1607, 0))))), "")</f>
        <v/>
      </c>
      <c r="W620" s="556" t="str">
        <f>IFERROR(INDEX('Kennel Link Mapping'!$B$1:$B$4, (MATCH('Session Log'!$V620, 'Kennel Link Mapping'!$A$1:$A$4, 0))), "")</f>
        <v/>
      </c>
    </row>
    <row r="621" spans="1:24" ht="39.75" customHeight="1" x14ac:dyDescent="0.15">
      <c r="A621" s="192"/>
      <c r="B621" s="118"/>
      <c r="C621" s="62"/>
      <c r="D621" s="165"/>
      <c r="E621" s="177"/>
      <c r="F621" s="165"/>
      <c r="G621" s="54"/>
      <c r="H621" s="54"/>
      <c r="I621" s="54"/>
      <c r="J621" s="169"/>
      <c r="K621" s="204"/>
      <c r="L621" s="521" t="str" cm="1">
        <f t="array" ref="L621">IFERROR(_xlfn.IFS($K621="1 - Start", (_xlfn.XLOOKUP("1 - End", $K621:$K1626,$J621:$J1626)) - (_xlfn.XLOOKUP("1 - Start", $K621:$K1626, $J621:$J1626)), $K621="2 - Start", (_xlfn.XLOOKUP("2 - End", $K621:$K1626, $J621:$J1626)) - (_xlfn.XLOOKUP("2 - Start", $K621:$K1626, $J621:$J1626)), $K621="3 - Start", (_xlfn.XLOOKUP("3 - End", $K621:K1626, $J621:$J1626)) - (_xlfn.XLOOKUP("3 - Start", $K621:K1626, $J621:$J1626)), $K621="4 - Start", (_xlfn.XLOOKUP("4 - End", $K621:$K1626, $J621:$J1626)) - (_xlfn.XLOOKUP("4 - Start", $K621:$K1626, $J621:J1626))), "")</f>
        <v/>
      </c>
      <c r="Q621" s="535" t="str" cm="1">
        <f t="array" ref="Q621">_xlfn.IFNA(IF($P621="N", $O621, (_xlfn.IFS(AND($P621="Y", $M621="1"), 15-$O621, AND($M621="2", $P621="Y"), 9-$O621, AND($M621="3", $P621="Y"), 11-$O621))), "")</f>
        <v/>
      </c>
      <c r="R621" s="536" t="str">
        <f>IF($K621="Session Start", SUM($L621:(INDEX($K621:$K1608, (MATCH("Session End", $K621:$K1608, 0))))), "")</f>
        <v/>
      </c>
      <c r="W621" s="556" t="str">
        <f>IFERROR(INDEX('Kennel Link Mapping'!$B$1:$B$4, (MATCH('Session Log'!$V621, 'Kennel Link Mapping'!$A$1:$A$4, 0))), "")</f>
        <v/>
      </c>
    </row>
    <row r="622" spans="1:24" ht="39.75" customHeight="1" x14ac:dyDescent="0.15">
      <c r="A622" s="192"/>
      <c r="B622" s="118"/>
      <c r="C622" s="62"/>
      <c r="D622" s="165"/>
      <c r="E622" s="177"/>
      <c r="F622" s="165"/>
      <c r="G622" s="54"/>
      <c r="H622" s="54"/>
      <c r="I622" s="54"/>
      <c r="J622" s="169"/>
      <c r="K622" s="204"/>
      <c r="L622" s="521" t="str" cm="1">
        <f t="array" ref="L622">IFERROR(_xlfn.IFS($K622="1 - Start", (_xlfn.XLOOKUP("1 - End", $K622:$K1627,$J622:$J1627)) - (_xlfn.XLOOKUP("1 - Start", $K622:$K1627, $J622:$J1627)), $K622="2 - Start", (_xlfn.XLOOKUP("2 - End", $K622:$K1627, $J622:$J1627)) - (_xlfn.XLOOKUP("2 - Start", $K622:$K1627, $J622:$J1627)), $K622="3 - Start", (_xlfn.XLOOKUP("3 - End", $K622:K1627, $J622:$J1627)) - (_xlfn.XLOOKUP("3 - Start", $K622:K1627, $J622:$J1627)), $K622="4 - Start", (_xlfn.XLOOKUP("4 - End", $K622:$K1627, $J622:$J1627)) - (_xlfn.XLOOKUP("4 - Start", $K622:$K1627, $J622:J1627))), "")</f>
        <v/>
      </c>
      <c r="Q622" s="535" t="str" cm="1">
        <f t="array" ref="Q622">_xlfn.IFNA(IF($P622="N", $O622, (_xlfn.IFS(AND($P622="Y", $M622="1"), 15-$O622, AND($M622="2", $P622="Y"), 9-$O622, AND($M622="3", $P622="Y"), 11-$O622))), "")</f>
        <v/>
      </c>
      <c r="R622" s="536" t="str">
        <f>IF($K622="Session Start", SUM($L622:(INDEX($K622:$K1609, (MATCH("Session End", $K622:$K1609, 0))))), "")</f>
        <v/>
      </c>
      <c r="W622" s="556" t="str">
        <f>IFERROR(INDEX('Kennel Link Mapping'!$B$1:$B$4, (MATCH('Session Log'!$V622, 'Kennel Link Mapping'!$A$1:$A$4, 0))), "")</f>
        <v/>
      </c>
    </row>
    <row r="623" spans="1:24" ht="39.75" customHeight="1" x14ac:dyDescent="0.15">
      <c r="A623" s="192"/>
      <c r="B623" s="118"/>
      <c r="C623" s="62"/>
      <c r="D623" s="165"/>
      <c r="E623" s="177"/>
      <c r="F623" s="165"/>
      <c r="G623" s="54"/>
      <c r="H623" s="54"/>
      <c r="I623" s="54"/>
      <c r="J623" s="169"/>
      <c r="K623" s="204"/>
      <c r="L623" s="521" t="str" cm="1">
        <f t="array" ref="L623">IFERROR(_xlfn.IFS($K623="1 - Start", (_xlfn.XLOOKUP("1 - End", $K623:$K1628,$J623:$J1628)) - (_xlfn.XLOOKUP("1 - Start", $K623:$K1628, $J623:$J1628)), $K623="2 - Start", (_xlfn.XLOOKUP("2 - End", $K623:$K1628, $J623:$J1628)) - (_xlfn.XLOOKUP("2 - Start", $K623:$K1628, $J623:$J1628)), $K623="3 - Start", (_xlfn.XLOOKUP("3 - End", $K623:K1628, $J623:$J1628)) - (_xlfn.XLOOKUP("3 - Start", $K623:K1628, $J623:$J1628)), $K623="4 - Start", (_xlfn.XLOOKUP("4 - End", $K623:$K1628, $J623:$J1628)) - (_xlfn.XLOOKUP("4 - Start", $K623:$K1628, $J623:J1628))), "")</f>
        <v/>
      </c>
      <c r="Q623" s="535" t="str" cm="1">
        <f t="array" ref="Q623">_xlfn.IFNA(IF($P623="N", $O623, (_xlfn.IFS(AND($P623="Y", $M623="1"), 15-$O623, AND($M623="2", $P623="Y"), 9-$O623, AND($M623="3", $P623="Y"), 11-$O623))), "")</f>
        <v/>
      </c>
      <c r="R623" s="536" t="str">
        <f>IF($K623="Session Start", SUM($L623:(INDEX($K623:$K1610, (MATCH("Session End", $K623:$K1610, 0))))), "")</f>
        <v/>
      </c>
      <c r="W623" s="556" t="str">
        <f>IFERROR(INDEX('Kennel Link Mapping'!$B$1:$B$4, (MATCH('Session Log'!$V623, 'Kennel Link Mapping'!$A$1:$A$4, 0))), "")</f>
        <v/>
      </c>
    </row>
    <row r="624" spans="1:24" ht="39.75" customHeight="1" x14ac:dyDescent="0.15">
      <c r="A624" s="192"/>
      <c r="B624" s="118"/>
      <c r="C624" s="62"/>
      <c r="D624" s="165"/>
      <c r="E624" s="177"/>
      <c r="F624" s="165"/>
      <c r="G624" s="54"/>
      <c r="H624" s="54"/>
      <c r="I624" s="54"/>
      <c r="J624" s="169"/>
      <c r="K624" s="204"/>
      <c r="L624" s="521" t="str" cm="1">
        <f t="array" ref="L624">IFERROR(_xlfn.IFS($K624="1 - Start", (_xlfn.XLOOKUP("1 - End", $K624:$K1629,$J624:$J1629)) - (_xlfn.XLOOKUP("1 - Start", $K624:$K1629, $J624:$J1629)), $K624="2 - Start", (_xlfn.XLOOKUP("2 - End", $K624:$K1629, $J624:$J1629)) - (_xlfn.XLOOKUP("2 - Start", $K624:$K1629, $J624:$J1629)), $K624="3 - Start", (_xlfn.XLOOKUP("3 - End", $K624:K1629, $J624:$J1629)) - (_xlfn.XLOOKUP("3 - Start", $K624:K1629, $J624:$J1629)), $K624="4 - Start", (_xlfn.XLOOKUP("4 - End", $K624:$K1629, $J624:$J1629)) - (_xlfn.XLOOKUP("4 - Start", $K624:$K1629, $J624:J1629))), "")</f>
        <v/>
      </c>
      <c r="Q624" s="535" t="str" cm="1">
        <f t="array" ref="Q624">_xlfn.IFNA(IF($P624="N", $O624, (_xlfn.IFS(AND($P624="Y", $M624="1"), 15-$O624, AND($M624="2", $P624="Y"), 9-$O624, AND($M624="3", $P624="Y"), 11-$O624))), "")</f>
        <v/>
      </c>
      <c r="R624" s="536" t="str">
        <f>IF($K624="Session Start", SUM($L624:(INDEX($K624:$K1611, (MATCH("Session End", $K624:$K1611, 0))))), "")</f>
        <v/>
      </c>
      <c r="W624" s="556" t="str">
        <f>IFERROR(INDEX('Kennel Link Mapping'!$B$1:$B$4, (MATCH('Session Log'!$V624, 'Kennel Link Mapping'!$A$1:$A$4, 0))), "")</f>
        <v/>
      </c>
    </row>
    <row r="625" spans="1:23" ht="39.75" customHeight="1" x14ac:dyDescent="0.15">
      <c r="A625" s="192"/>
      <c r="B625" s="118"/>
      <c r="C625" s="62"/>
      <c r="D625" s="165"/>
      <c r="E625" s="177"/>
      <c r="F625" s="165"/>
      <c r="G625" s="54"/>
      <c r="H625" s="54"/>
      <c r="I625" s="54"/>
      <c r="J625" s="169"/>
      <c r="K625" s="204"/>
      <c r="L625" s="521" t="str" cm="1">
        <f t="array" ref="L625">IFERROR(_xlfn.IFS($K625="1 - Start", (_xlfn.XLOOKUP("1 - End", $K625:$K1630,$J625:$J1630)) - (_xlfn.XLOOKUP("1 - Start", $K625:$K1630, $J625:$J1630)), $K625="2 - Start", (_xlfn.XLOOKUP("2 - End", $K625:$K1630, $J625:$J1630)) - (_xlfn.XLOOKUP("2 - Start", $K625:$K1630, $J625:$J1630)), $K625="3 - Start", (_xlfn.XLOOKUP("3 - End", $K625:K1630, $J625:$J1630)) - (_xlfn.XLOOKUP("3 - Start", $K625:K1630, $J625:$J1630)), $K625="4 - Start", (_xlfn.XLOOKUP("4 - End", $K625:$K1630, $J625:$J1630)) - (_xlfn.XLOOKUP("4 - Start", $K625:$K1630, $J625:J1630))), "")</f>
        <v/>
      </c>
      <c r="Q625" s="535" t="str" cm="1">
        <f t="array" ref="Q625">_xlfn.IFNA(IF($P625="N", $O625, (_xlfn.IFS(AND($P625="Y", $M625="1"), 15-$O625, AND($M625="2", $P625="Y"), 9-$O625, AND($M625="3", $P625="Y"), 11-$O625))), "")</f>
        <v/>
      </c>
      <c r="R625" s="536" t="str">
        <f>IF($K625="Session Start", SUM($L625:(INDEX($K625:$K1612, (MATCH("Session End", $K625:$K1612, 0))))), "")</f>
        <v/>
      </c>
      <c r="W625" s="556" t="str">
        <f>IFERROR(INDEX('Kennel Link Mapping'!$B$1:$B$4, (MATCH('Session Log'!$V625, 'Kennel Link Mapping'!$A$1:$A$4, 0))), "")</f>
        <v/>
      </c>
    </row>
    <row r="626" spans="1:23" ht="39.75" customHeight="1" x14ac:dyDescent="0.15">
      <c r="A626" s="192"/>
      <c r="B626" s="118"/>
      <c r="C626" s="62"/>
      <c r="D626" s="165"/>
      <c r="E626" s="177"/>
      <c r="F626" s="165"/>
      <c r="G626" s="54"/>
      <c r="H626" s="54"/>
      <c r="I626" s="54"/>
      <c r="J626" s="169"/>
      <c r="K626" s="204"/>
      <c r="L626" s="521" t="str" cm="1">
        <f t="array" ref="L626">IFERROR(_xlfn.IFS($K626="1 - Start", (_xlfn.XLOOKUP("1 - End", $K626:$K1631,$J626:$J1631)) - (_xlfn.XLOOKUP("1 - Start", $K626:$K1631, $J626:$J1631)), $K626="2 - Start", (_xlfn.XLOOKUP("2 - End", $K626:$K1631, $J626:$J1631)) - (_xlfn.XLOOKUP("2 - Start", $K626:$K1631, $J626:$J1631)), $K626="3 - Start", (_xlfn.XLOOKUP("3 - End", $K626:K1631, $J626:$J1631)) - (_xlfn.XLOOKUP("3 - Start", $K626:K1631, $J626:$J1631)), $K626="4 - Start", (_xlfn.XLOOKUP("4 - End", $K626:$K1631, $J626:$J1631)) - (_xlfn.XLOOKUP("4 - Start", $K626:$K1631, $J626:J1631))), "")</f>
        <v/>
      </c>
      <c r="Q626" s="535" t="str" cm="1">
        <f t="array" ref="Q626">_xlfn.IFNA(IF($P626="N", $O626, (_xlfn.IFS(AND($P626="Y", $M626="1"), 15-$O626, AND($M626="2", $P626="Y"), 9-$O626, AND($M626="3", $P626="Y"), 11-$O626))), "")</f>
        <v/>
      </c>
      <c r="R626" s="536" t="str">
        <f>IF($K626="Session Start", SUM($L626:(INDEX($K626:$K1613, (MATCH("Session End", $K626:$K1613, 0))))), "")</f>
        <v/>
      </c>
      <c r="W626" s="556" t="str">
        <f>IFERROR(INDEX('Kennel Link Mapping'!$B$1:$B$4, (MATCH('Session Log'!$V626, 'Kennel Link Mapping'!$A$1:$A$4, 0))), "")</f>
        <v/>
      </c>
    </row>
    <row r="627" spans="1:23" ht="39.75" customHeight="1" x14ac:dyDescent="0.15">
      <c r="A627" s="192"/>
      <c r="B627" s="118"/>
      <c r="C627" s="62"/>
      <c r="D627" s="165"/>
      <c r="E627" s="177"/>
      <c r="F627" s="165"/>
      <c r="G627" s="54"/>
      <c r="H627" s="54"/>
      <c r="I627" s="54"/>
      <c r="J627" s="169"/>
      <c r="K627" s="204"/>
      <c r="L627" s="521" t="str" cm="1">
        <f t="array" ref="L627">IFERROR(_xlfn.IFS($K627="1 - Start", (_xlfn.XLOOKUP("1 - End", $K627:$K1632,$J627:$J1632)) - (_xlfn.XLOOKUP("1 - Start", $K627:$K1632, $J627:$J1632)), $K627="2 - Start", (_xlfn.XLOOKUP("2 - End", $K627:$K1632, $J627:$J1632)) - (_xlfn.XLOOKUP("2 - Start", $K627:$K1632, $J627:$J1632)), $K627="3 - Start", (_xlfn.XLOOKUP("3 - End", $K627:K1632, $J627:$J1632)) - (_xlfn.XLOOKUP("3 - Start", $K627:K1632, $J627:$J1632)), $K627="4 - Start", (_xlfn.XLOOKUP("4 - End", $K627:$K1632, $J627:$J1632)) - (_xlfn.XLOOKUP("4 - Start", $K627:$K1632, $J627:J1632))), "")</f>
        <v/>
      </c>
      <c r="Q627" s="535" t="str" cm="1">
        <f t="array" ref="Q627">_xlfn.IFNA(IF($P627="N", $O627, (_xlfn.IFS(AND($P627="Y", $M627="1"), 15-$O627, AND($M627="2", $P627="Y"), 9-$O627, AND($M627="3", $P627="Y"), 11-$O627))), "")</f>
        <v/>
      </c>
      <c r="R627" s="536" t="str">
        <f>IF($K627="Session Start", SUM($L627:(INDEX($K627:$K1614, (MATCH("Session End", $K627:$K1614, 0))))), "")</f>
        <v/>
      </c>
      <c r="W627" s="556" t="str">
        <f>IFERROR(INDEX('Kennel Link Mapping'!$B$1:$B$4, (MATCH('Session Log'!$V627, 'Kennel Link Mapping'!$A$1:$A$4, 0))), "")</f>
        <v/>
      </c>
    </row>
    <row r="628" spans="1:23" ht="39.75" customHeight="1" x14ac:dyDescent="0.15">
      <c r="A628" s="192"/>
      <c r="B628" s="118"/>
      <c r="C628" s="62"/>
      <c r="D628" s="165"/>
      <c r="E628" s="177"/>
      <c r="F628" s="165"/>
      <c r="G628" s="54"/>
      <c r="H628" s="54"/>
      <c r="I628" s="54"/>
      <c r="J628" s="169"/>
      <c r="K628" s="204"/>
      <c r="L628" s="521" t="str" cm="1">
        <f t="array" ref="L628">IFERROR(_xlfn.IFS($K628="1 - Start", (_xlfn.XLOOKUP("1 - End", $K628:$K1633,$J628:$J1633)) - (_xlfn.XLOOKUP("1 - Start", $K628:$K1633, $J628:$J1633)), $K628="2 - Start", (_xlfn.XLOOKUP("2 - End", $K628:$K1633, $J628:$J1633)) - (_xlfn.XLOOKUP("2 - Start", $K628:$K1633, $J628:$J1633)), $K628="3 - Start", (_xlfn.XLOOKUP("3 - End", $K628:K1633, $J628:$J1633)) - (_xlfn.XLOOKUP("3 - Start", $K628:K1633, $J628:$J1633)), $K628="4 - Start", (_xlfn.XLOOKUP("4 - End", $K628:$K1633, $J628:$J1633)) - (_xlfn.XLOOKUP("4 - Start", $K628:$K1633, $J628:J1633))), "")</f>
        <v/>
      </c>
      <c r="Q628" s="535" t="str" cm="1">
        <f t="array" ref="Q628">_xlfn.IFNA(IF($P628="N", $O628, (_xlfn.IFS(AND($P628="Y", $M628="1"), 15-$O628, AND($M628="2", $P628="Y"), 9-$O628, AND($M628="3", $P628="Y"), 11-$O628))), "")</f>
        <v/>
      </c>
      <c r="R628" s="536" t="str">
        <f>IF($K628="Session Start", SUM($L628:(INDEX($K628:$K1615, (MATCH("Session End", $K628:$K1615, 0))))), "")</f>
        <v/>
      </c>
      <c r="W628" s="556" t="str">
        <f>IFERROR(INDEX('Kennel Link Mapping'!$B$1:$B$4, (MATCH('Session Log'!$V628, 'Kennel Link Mapping'!$A$1:$A$4, 0))), "")</f>
        <v/>
      </c>
    </row>
    <row r="629" spans="1:23" ht="39.75" customHeight="1" x14ac:dyDescent="0.15">
      <c r="A629" s="192"/>
      <c r="B629" s="118"/>
      <c r="C629" s="62"/>
      <c r="D629" s="165"/>
      <c r="E629" s="177"/>
      <c r="F629" s="165"/>
      <c r="G629" s="54"/>
      <c r="H629" s="54"/>
      <c r="I629" s="54"/>
      <c r="J629" s="169"/>
      <c r="K629" s="204"/>
      <c r="L629" s="521" t="str" cm="1">
        <f t="array" ref="L629">IFERROR(_xlfn.IFS($K629="1 - Start", (_xlfn.XLOOKUP("1 - End", $K629:$K1634,$J629:$J1634)) - (_xlfn.XLOOKUP("1 - Start", $K629:$K1634, $J629:$J1634)), $K629="2 - Start", (_xlfn.XLOOKUP("2 - End", $K629:$K1634, $J629:$J1634)) - (_xlfn.XLOOKUP("2 - Start", $K629:$K1634, $J629:$J1634)), $K629="3 - Start", (_xlfn.XLOOKUP("3 - End", $K629:K1634, $J629:$J1634)) - (_xlfn.XLOOKUP("3 - Start", $K629:K1634, $J629:$J1634)), $K629="4 - Start", (_xlfn.XLOOKUP("4 - End", $K629:$K1634, $J629:$J1634)) - (_xlfn.XLOOKUP("4 - Start", $K629:$K1634, $J629:J1634))), "")</f>
        <v/>
      </c>
      <c r="Q629" s="535" t="str" cm="1">
        <f t="array" ref="Q629">_xlfn.IFNA(IF($P629="N", $O629, (_xlfn.IFS(AND($P629="Y", $M629="1"), 15-$O629, AND($M629="2", $P629="Y"), 9-$O629, AND($M629="3", $P629="Y"), 11-$O629))), "")</f>
        <v/>
      </c>
      <c r="R629" s="536" t="str">
        <f>IF($K629="Session Start", SUM($L629:(INDEX($K629:$K1616, (MATCH("Session End", $K629:$K1616, 0))))), "")</f>
        <v/>
      </c>
      <c r="W629" s="556" t="str">
        <f>IFERROR(INDEX('Kennel Link Mapping'!$B$1:$B$4, (MATCH('Session Log'!$V629, 'Kennel Link Mapping'!$A$1:$A$4, 0))), "")</f>
        <v/>
      </c>
    </row>
    <row r="630" spans="1:23" ht="39.75" customHeight="1" x14ac:dyDescent="0.15">
      <c r="A630" s="192"/>
      <c r="B630" s="118"/>
      <c r="C630" s="62"/>
      <c r="D630" s="165"/>
      <c r="E630" s="177"/>
      <c r="F630" s="165"/>
      <c r="G630" s="54"/>
      <c r="H630" s="54"/>
      <c r="I630" s="54"/>
      <c r="J630" s="169"/>
      <c r="K630" s="204"/>
      <c r="L630" s="521" t="str" cm="1">
        <f t="array" ref="L630">IFERROR(_xlfn.IFS($K630="1 - Start", (_xlfn.XLOOKUP("1 - End", $K630:$K1635,$J630:$J1635)) - (_xlfn.XLOOKUP("1 - Start", $K630:$K1635, $J630:$J1635)), $K630="2 - Start", (_xlfn.XLOOKUP("2 - End", $K630:$K1635, $J630:$J1635)) - (_xlfn.XLOOKUP("2 - Start", $K630:$K1635, $J630:$J1635)), $K630="3 - Start", (_xlfn.XLOOKUP("3 - End", $K630:K1635, $J630:$J1635)) - (_xlfn.XLOOKUP("3 - Start", $K630:K1635, $J630:$J1635)), $K630="4 - Start", (_xlfn.XLOOKUP("4 - End", $K630:$K1635, $J630:$J1635)) - (_xlfn.XLOOKUP("4 - Start", $K630:$K1635, $J630:J1635))), "")</f>
        <v/>
      </c>
      <c r="Q630" s="535" t="str" cm="1">
        <f t="array" ref="Q630">_xlfn.IFNA(IF($P630="N", $O630, (_xlfn.IFS(AND($P630="Y", $M630="1"), 15-$O630, AND($M630="2", $P630="Y"), 9-$O630, AND($M630="3", $P630="Y"), 11-$O630))), "")</f>
        <v/>
      </c>
      <c r="R630" s="536" t="str">
        <f>IF($K630="Session Start", SUM($L630:(INDEX($K630:$K1617, (MATCH("Session End", $K630:$K1617, 0))))), "")</f>
        <v/>
      </c>
      <c r="W630" s="556" t="str">
        <f>IFERROR(INDEX('Kennel Link Mapping'!$B$1:$B$4, (MATCH('Session Log'!$V630, 'Kennel Link Mapping'!$A$1:$A$4, 0))), "")</f>
        <v/>
      </c>
    </row>
    <row r="631" spans="1:23" ht="39.75" customHeight="1" x14ac:dyDescent="0.15">
      <c r="A631" s="192"/>
      <c r="B631" s="118"/>
      <c r="C631" s="62"/>
      <c r="D631" s="165"/>
      <c r="E631" s="177"/>
      <c r="F631" s="165"/>
      <c r="G631" s="54"/>
      <c r="H631" s="54"/>
      <c r="I631" s="54"/>
      <c r="J631" s="169"/>
      <c r="K631" s="204"/>
      <c r="L631" s="521" t="str" cm="1">
        <f t="array" ref="L631">IFERROR(_xlfn.IFS($K631="1 - Start", (_xlfn.XLOOKUP("1 - End", $K631:$K1636,$J631:$J1636)) - (_xlfn.XLOOKUP("1 - Start", $K631:$K1636, $J631:$J1636)), $K631="2 - Start", (_xlfn.XLOOKUP("2 - End", $K631:$K1636, $J631:$J1636)) - (_xlfn.XLOOKUP("2 - Start", $K631:$K1636, $J631:$J1636)), $K631="3 - Start", (_xlfn.XLOOKUP("3 - End", $K631:K1636, $J631:$J1636)) - (_xlfn.XLOOKUP("3 - Start", $K631:K1636, $J631:$J1636)), $K631="4 - Start", (_xlfn.XLOOKUP("4 - End", $K631:$K1636, $J631:$J1636)) - (_xlfn.XLOOKUP("4 - Start", $K631:$K1636, $J631:J1636))), "")</f>
        <v/>
      </c>
      <c r="Q631" s="535" t="str" cm="1">
        <f t="array" ref="Q631">_xlfn.IFNA(IF($P631="N", $O631, (_xlfn.IFS(AND($P631="Y", $M631="1"), 15-$O631, AND($M631="2", $P631="Y"), 9-$O631, AND($M631="3", $P631="Y"), 11-$O631))), "")</f>
        <v/>
      </c>
      <c r="R631" s="536" t="str">
        <f>IF($K631="Session Start", SUM($L631:(INDEX($K631:$K1618, (MATCH("Session End", $K631:$K1618, 0))))), "")</f>
        <v/>
      </c>
      <c r="W631" s="556" t="str">
        <f>IFERROR(INDEX('Kennel Link Mapping'!$B$1:$B$4, (MATCH('Session Log'!$V631, 'Kennel Link Mapping'!$A$1:$A$4, 0))), "")</f>
        <v/>
      </c>
    </row>
    <row r="632" spans="1:23" ht="39.75" customHeight="1" x14ac:dyDescent="0.15">
      <c r="A632" s="192"/>
      <c r="B632" s="118"/>
      <c r="C632" s="62"/>
      <c r="D632" s="165"/>
      <c r="E632" s="177"/>
      <c r="F632" s="165"/>
      <c r="G632" s="54"/>
      <c r="H632" s="54"/>
      <c r="I632" s="54"/>
      <c r="J632" s="169"/>
      <c r="K632" s="204"/>
      <c r="L632" s="521" t="str" cm="1">
        <f t="array" ref="L632">IFERROR(_xlfn.IFS($K632="1 - Start", (_xlfn.XLOOKUP("1 - End", $K632:$K1637,$J632:$J1637)) - (_xlfn.XLOOKUP("1 - Start", $K632:$K1637, $J632:$J1637)), $K632="2 - Start", (_xlfn.XLOOKUP("2 - End", $K632:$K1637, $J632:$J1637)) - (_xlfn.XLOOKUP("2 - Start", $K632:$K1637, $J632:$J1637)), $K632="3 - Start", (_xlfn.XLOOKUP("3 - End", $K632:K1637, $J632:$J1637)) - (_xlfn.XLOOKUP("3 - Start", $K632:K1637, $J632:$J1637)), $K632="4 - Start", (_xlfn.XLOOKUP("4 - End", $K632:$K1637, $J632:$J1637)) - (_xlfn.XLOOKUP("4 - Start", $K632:$K1637, $J632:J1637))), "")</f>
        <v/>
      </c>
      <c r="Q632" s="535" t="str" cm="1">
        <f t="array" ref="Q632">_xlfn.IFNA(IF($P632="N", $O632, (_xlfn.IFS(AND($P632="Y", $M632="1"), 15-$O632, AND($M632="2", $P632="Y"), 9-$O632, AND($M632="3", $P632="Y"), 11-$O632))), "")</f>
        <v/>
      </c>
      <c r="R632" s="536" t="str">
        <f>IF($K632="Session Start", SUM($L632:(INDEX($K632:$K1619, (MATCH("Session End", $K632:$K1619, 0))))), "")</f>
        <v/>
      </c>
      <c r="W632" s="556" t="str">
        <f>IFERROR(INDEX('Kennel Link Mapping'!$B$1:$B$4, (MATCH('Session Log'!$V632, 'Kennel Link Mapping'!$A$1:$A$4, 0))), "")</f>
        <v/>
      </c>
    </row>
    <row r="633" spans="1:23" ht="39.75" customHeight="1" x14ac:dyDescent="0.15">
      <c r="A633" s="192"/>
      <c r="B633" s="118"/>
      <c r="C633" s="62"/>
      <c r="D633" s="165"/>
      <c r="E633" s="177"/>
      <c r="F633" s="165"/>
      <c r="G633" s="54"/>
      <c r="H633" s="54"/>
      <c r="I633" s="54"/>
      <c r="J633" s="169"/>
      <c r="K633" s="204"/>
      <c r="L633" s="521" t="str" cm="1">
        <f t="array" ref="L633">IFERROR(_xlfn.IFS($K633="1 - Start", (_xlfn.XLOOKUP("1 - End", $K633:$K1638,$J633:$J1638)) - (_xlfn.XLOOKUP("1 - Start", $K633:$K1638, $J633:$J1638)), $K633="2 - Start", (_xlfn.XLOOKUP("2 - End", $K633:$K1638, $J633:$J1638)) - (_xlfn.XLOOKUP("2 - Start", $K633:$K1638, $J633:$J1638)), $K633="3 - Start", (_xlfn.XLOOKUP("3 - End", $K633:K1638, $J633:$J1638)) - (_xlfn.XLOOKUP("3 - Start", $K633:K1638, $J633:$J1638)), $K633="4 - Start", (_xlfn.XLOOKUP("4 - End", $K633:$K1638, $J633:$J1638)) - (_xlfn.XLOOKUP("4 - Start", $K633:$K1638, $J633:J1638))), "")</f>
        <v/>
      </c>
      <c r="Q633" s="535" t="str" cm="1">
        <f t="array" ref="Q633">_xlfn.IFNA(IF($P633="N", $O633, (_xlfn.IFS(AND($P633="Y", $M633="1"), 15-$O633, AND($M633="2", $P633="Y"), 9-$O633, AND($M633="3", $P633="Y"), 11-$O633))), "")</f>
        <v/>
      </c>
      <c r="R633" s="536" t="str">
        <f>IF($K633="Session Start", SUM($L633:(INDEX($K633:$K1620, (MATCH("Session End", $K633:$K1620, 0))))), "")</f>
        <v/>
      </c>
      <c r="W633" s="556" t="str">
        <f>IFERROR(INDEX('Kennel Link Mapping'!$B$1:$B$4, (MATCH('Session Log'!$V633, 'Kennel Link Mapping'!$A$1:$A$4, 0))), "")</f>
        <v/>
      </c>
    </row>
    <row r="634" spans="1:23" ht="39.75" customHeight="1" x14ac:dyDescent="0.15">
      <c r="A634" s="192"/>
      <c r="B634" s="118"/>
      <c r="C634" s="62"/>
      <c r="D634" s="165"/>
      <c r="E634" s="177"/>
      <c r="F634" s="165"/>
      <c r="G634" s="54"/>
      <c r="H634" s="54"/>
      <c r="I634" s="54"/>
      <c r="J634" s="169"/>
      <c r="K634" s="204"/>
      <c r="L634" s="521" t="str" cm="1">
        <f t="array" ref="L634">IFERROR(_xlfn.IFS($K634="1 - Start", (_xlfn.XLOOKUP("1 - End", $K634:$K1639,$J634:$J1639)) - (_xlfn.XLOOKUP("1 - Start", $K634:$K1639, $J634:$J1639)), $K634="2 - Start", (_xlfn.XLOOKUP("2 - End", $K634:$K1639, $J634:$J1639)) - (_xlfn.XLOOKUP("2 - Start", $K634:$K1639, $J634:$J1639)), $K634="3 - Start", (_xlfn.XLOOKUP("3 - End", $K634:K1639, $J634:$J1639)) - (_xlfn.XLOOKUP("3 - Start", $K634:K1639, $J634:$J1639)), $K634="4 - Start", (_xlfn.XLOOKUP("4 - End", $K634:$K1639, $J634:$J1639)) - (_xlfn.XLOOKUP("4 - Start", $K634:$K1639, $J634:J1639))), "")</f>
        <v/>
      </c>
      <c r="Q634" s="535" t="str" cm="1">
        <f t="array" ref="Q634">_xlfn.IFNA(IF($P634="N", $O634, (_xlfn.IFS(AND($P634="Y", $M634="1"), 15-$O634, AND($M634="2", $P634="Y"), 9-$O634, AND($M634="3", $P634="Y"), 11-$O634))), "")</f>
        <v/>
      </c>
      <c r="R634" s="536" t="str">
        <f>IF($K634="Session Start", SUM($L634:(INDEX($K634:$K1621, (MATCH("Session End", $K634:$K1621, 0))))), "")</f>
        <v/>
      </c>
      <c r="W634" s="556" t="str">
        <f>IFERROR(INDEX('Kennel Link Mapping'!$B$1:$B$4, (MATCH('Session Log'!$V634, 'Kennel Link Mapping'!$A$1:$A$4, 0))), "")</f>
        <v/>
      </c>
    </row>
    <row r="635" spans="1:23" ht="39.75" customHeight="1" x14ac:dyDescent="0.15">
      <c r="A635" s="192"/>
      <c r="B635" s="118"/>
      <c r="C635" s="62"/>
      <c r="D635" s="165"/>
      <c r="E635" s="177"/>
      <c r="F635" s="165"/>
      <c r="G635" s="54"/>
      <c r="H635" s="54"/>
      <c r="I635" s="54"/>
      <c r="J635" s="169"/>
      <c r="K635" s="204"/>
      <c r="L635" s="521" t="str" cm="1">
        <f t="array" ref="L635">IFERROR(_xlfn.IFS($K635="1 - Start", (_xlfn.XLOOKUP("1 - End", $K635:$K1640,$J635:$J1640)) - (_xlfn.XLOOKUP("1 - Start", $K635:$K1640, $J635:$J1640)), $K635="2 - Start", (_xlfn.XLOOKUP("2 - End", $K635:$K1640, $J635:$J1640)) - (_xlfn.XLOOKUP("2 - Start", $K635:$K1640, $J635:$J1640)), $K635="3 - Start", (_xlfn.XLOOKUP("3 - End", $K635:K1640, $J635:$J1640)) - (_xlfn.XLOOKUP("3 - Start", $K635:K1640, $J635:$J1640)), $K635="4 - Start", (_xlfn.XLOOKUP("4 - End", $K635:$K1640, $J635:$J1640)) - (_xlfn.XLOOKUP("4 - Start", $K635:$K1640, $J635:J1640))), "")</f>
        <v/>
      </c>
      <c r="Q635" s="535" t="str" cm="1">
        <f t="array" ref="Q635">_xlfn.IFNA(IF($P635="N", $O635, (_xlfn.IFS(AND($P635="Y", $M635="1"), 15-$O635, AND($M635="2", $P635="Y"), 9-$O635, AND($M635="3", $P635="Y"), 11-$O635))), "")</f>
        <v/>
      </c>
      <c r="R635" s="536" t="str">
        <f>IF($K635="Session Start", SUM($L635:(INDEX($K635:$K1622, (MATCH("Session End", $K635:$K1622, 0))))), "")</f>
        <v/>
      </c>
      <c r="W635" s="556" t="str">
        <f>IFERROR(INDEX('Kennel Link Mapping'!$B$1:$B$4, (MATCH('Session Log'!$V635, 'Kennel Link Mapping'!$A$1:$A$4, 0))), "")</f>
        <v/>
      </c>
    </row>
    <row r="636" spans="1:23" ht="39.75" customHeight="1" x14ac:dyDescent="0.15">
      <c r="A636" s="192"/>
      <c r="B636" s="118"/>
      <c r="C636" s="62"/>
      <c r="D636" s="165"/>
      <c r="E636" s="177"/>
      <c r="F636" s="165"/>
      <c r="G636" s="54"/>
      <c r="H636" s="54"/>
      <c r="I636" s="54"/>
      <c r="J636" s="169"/>
      <c r="K636" s="204"/>
      <c r="L636" s="521" t="str" cm="1">
        <f t="array" ref="L636">IFERROR(_xlfn.IFS($K636="1 - Start", (_xlfn.XLOOKUP("1 - End", $K636:$K1641,$J636:$J1641)) - (_xlfn.XLOOKUP("1 - Start", $K636:$K1641, $J636:$J1641)), $K636="2 - Start", (_xlfn.XLOOKUP("2 - End", $K636:$K1641, $J636:$J1641)) - (_xlfn.XLOOKUP("2 - Start", $K636:$K1641, $J636:$J1641)), $K636="3 - Start", (_xlfn.XLOOKUP("3 - End", $K636:K1641, $J636:$J1641)) - (_xlfn.XLOOKUP("3 - Start", $K636:K1641, $J636:$J1641)), $K636="4 - Start", (_xlfn.XLOOKUP("4 - End", $K636:$K1641, $J636:$J1641)) - (_xlfn.XLOOKUP("4 - Start", $K636:$K1641, $J636:J1641))), "")</f>
        <v/>
      </c>
      <c r="Q636" s="535" t="str" cm="1">
        <f t="array" ref="Q636">_xlfn.IFNA(IF($P636="N", $O636, (_xlfn.IFS(AND($P636="Y", $M636="1"), 15-$O636, AND($M636="2", $P636="Y"), 9-$O636, AND($M636="3", $P636="Y"), 11-$O636))), "")</f>
        <v/>
      </c>
      <c r="R636" s="536" t="str">
        <f>IF($K636="Session Start", SUM($L636:(INDEX($K636:$K1623, (MATCH("Session End", $K636:$K1623, 0))))), "")</f>
        <v/>
      </c>
      <c r="W636" s="556" t="str">
        <f>IFERROR(INDEX('Kennel Link Mapping'!$B$1:$B$4, (MATCH('Session Log'!$V636, 'Kennel Link Mapping'!$A$1:$A$4, 0))), "")</f>
        <v/>
      </c>
    </row>
    <row r="637" spans="1:23" ht="39.75" customHeight="1" x14ac:dyDescent="0.15">
      <c r="A637" s="192"/>
      <c r="B637" s="118"/>
      <c r="C637" s="62"/>
      <c r="D637" s="165"/>
      <c r="E637" s="177"/>
      <c r="F637" s="165"/>
      <c r="G637" s="54"/>
      <c r="H637" s="54"/>
      <c r="I637" s="54"/>
      <c r="J637" s="169"/>
      <c r="K637" s="204"/>
      <c r="L637" s="521" t="str" cm="1">
        <f t="array" ref="L637">IFERROR(_xlfn.IFS($K637="1 - Start", (_xlfn.XLOOKUP("1 - End", $K637:$K1642,$J637:$J1642)) - (_xlfn.XLOOKUP("1 - Start", $K637:$K1642, $J637:$J1642)), $K637="2 - Start", (_xlfn.XLOOKUP("2 - End", $K637:$K1642, $J637:$J1642)) - (_xlfn.XLOOKUP("2 - Start", $K637:$K1642, $J637:$J1642)), $K637="3 - Start", (_xlfn.XLOOKUP("3 - End", $K637:K1642, $J637:$J1642)) - (_xlfn.XLOOKUP("3 - Start", $K637:K1642, $J637:$J1642)), $K637="4 - Start", (_xlfn.XLOOKUP("4 - End", $K637:$K1642, $J637:$J1642)) - (_xlfn.XLOOKUP("4 - Start", $K637:$K1642, $J637:J1642))), "")</f>
        <v/>
      </c>
      <c r="Q637" s="535" t="str" cm="1">
        <f t="array" ref="Q637">_xlfn.IFNA(IF($P637="N", $O637, (_xlfn.IFS(AND($P637="Y", $M637="1"), 15-$O637, AND($M637="2", $P637="Y"), 9-$O637, AND($M637="3", $P637="Y"), 11-$O637))), "")</f>
        <v/>
      </c>
      <c r="R637" s="536" t="str">
        <f>IF($K637="Session Start", SUM($L637:(INDEX($K637:$K1624, (MATCH("Session End", $K637:$K1624, 0))))), "")</f>
        <v/>
      </c>
      <c r="W637" s="556" t="str">
        <f>IFERROR(INDEX('Kennel Link Mapping'!$B$1:$B$4, (MATCH('Session Log'!$V637, 'Kennel Link Mapping'!$A$1:$A$4, 0))), "")</f>
        <v/>
      </c>
    </row>
    <row r="638" spans="1:23" ht="39.75" customHeight="1" x14ac:dyDescent="0.15">
      <c r="A638" s="192"/>
      <c r="B638" s="118"/>
      <c r="C638" s="62"/>
      <c r="D638" s="165"/>
      <c r="E638" s="177"/>
      <c r="F638" s="165"/>
      <c r="G638" s="54"/>
      <c r="H638" s="54"/>
      <c r="I638" s="54"/>
      <c r="J638" s="169"/>
      <c r="K638" s="204"/>
      <c r="L638" s="521" t="str" cm="1">
        <f t="array" ref="L638">IFERROR(_xlfn.IFS($K638="1 - Start", (_xlfn.XLOOKUP("1 - End", $K638:$K1643,$J638:$J1643)) - (_xlfn.XLOOKUP("1 - Start", $K638:$K1643, $J638:$J1643)), $K638="2 - Start", (_xlfn.XLOOKUP("2 - End", $K638:$K1643, $J638:$J1643)) - (_xlfn.XLOOKUP("2 - Start", $K638:$K1643, $J638:$J1643)), $K638="3 - Start", (_xlfn.XLOOKUP("3 - End", $K638:K1643, $J638:$J1643)) - (_xlfn.XLOOKUP("3 - Start", $K638:K1643, $J638:$J1643)), $K638="4 - Start", (_xlfn.XLOOKUP("4 - End", $K638:$K1643, $J638:$J1643)) - (_xlfn.XLOOKUP("4 - Start", $K638:$K1643, $J638:J1643))), "")</f>
        <v/>
      </c>
      <c r="Q638" s="535" t="str" cm="1">
        <f t="array" ref="Q638">_xlfn.IFNA(IF($P638="N", $O638, (_xlfn.IFS(AND($P638="Y", $M638="1"), 15-$O638, AND($M638="2", $P638="Y"), 9-$O638, AND($M638="3", $P638="Y"), 11-$O638))), "")</f>
        <v/>
      </c>
      <c r="R638" s="536" t="str">
        <f>IF($K638="Session Start", SUM($L638:(INDEX($K638:$K1625, (MATCH("Session End", $K638:$K1625, 0))))), "")</f>
        <v/>
      </c>
      <c r="W638" s="556" t="str">
        <f>IFERROR(INDEX('Kennel Link Mapping'!$B$1:$B$4, (MATCH('Session Log'!$V638, 'Kennel Link Mapping'!$A$1:$A$4, 0))), "")</f>
        <v/>
      </c>
    </row>
    <row r="639" spans="1:23" ht="39.75" customHeight="1" x14ac:dyDescent="0.15">
      <c r="A639" s="192"/>
      <c r="B639" s="118"/>
      <c r="C639" s="62"/>
      <c r="D639" s="165"/>
      <c r="E639" s="177"/>
      <c r="F639" s="165"/>
      <c r="G639" s="54"/>
      <c r="H639" s="54"/>
      <c r="I639" s="54"/>
      <c r="J639" s="169"/>
      <c r="K639" s="204"/>
      <c r="L639" s="521" t="str" cm="1">
        <f t="array" ref="L639">IFERROR(_xlfn.IFS($K639="1 - Start", (_xlfn.XLOOKUP("1 - End", $K639:$K1644,$J639:$J1644)) - (_xlfn.XLOOKUP("1 - Start", $K639:$K1644, $J639:$J1644)), $K639="2 - Start", (_xlfn.XLOOKUP("2 - End", $K639:$K1644, $J639:$J1644)) - (_xlfn.XLOOKUP("2 - Start", $K639:$K1644, $J639:$J1644)), $K639="3 - Start", (_xlfn.XLOOKUP("3 - End", $K639:K1644, $J639:$J1644)) - (_xlfn.XLOOKUP("3 - Start", $K639:K1644, $J639:$J1644)), $K639="4 - Start", (_xlfn.XLOOKUP("4 - End", $K639:$K1644, $J639:$J1644)) - (_xlfn.XLOOKUP("4 - Start", $K639:$K1644, $J639:J1644))), "")</f>
        <v/>
      </c>
      <c r="Q639" s="535" t="str" cm="1">
        <f t="array" ref="Q639">_xlfn.IFNA(IF($P639="N", $O639, (_xlfn.IFS(AND($P639="Y", $M639="1"), 15-$O639, AND($M639="2", $P639="Y"), 9-$O639, AND($M639="3", $P639="Y"), 11-$O639))), "")</f>
        <v/>
      </c>
      <c r="R639" s="536" t="str">
        <f>IF($K639="Session Start", SUM($L639:(INDEX($K639:$K1626, (MATCH("Session End", $K639:$K1626, 0))))), "")</f>
        <v/>
      </c>
      <c r="W639" s="556" t="str">
        <f>IFERROR(INDEX('Kennel Link Mapping'!$B$1:$B$4, (MATCH('Session Log'!$V639, 'Kennel Link Mapping'!$A$1:$A$4, 0))), "")</f>
        <v/>
      </c>
    </row>
    <row r="640" spans="1:23" ht="39.75" customHeight="1" x14ac:dyDescent="0.15">
      <c r="A640" s="192"/>
      <c r="B640" s="118"/>
      <c r="C640" s="62"/>
      <c r="D640" s="165"/>
      <c r="E640" s="177"/>
      <c r="F640" s="165"/>
      <c r="G640" s="54"/>
      <c r="H640" s="54"/>
      <c r="I640" s="54"/>
      <c r="J640" s="169"/>
      <c r="K640" s="204"/>
      <c r="L640" s="521" t="str" cm="1">
        <f t="array" ref="L640">IFERROR(_xlfn.IFS($K640="1 - Start", (_xlfn.XLOOKUP("1 - End", $K640:$K1645,$J640:$J1645)) - (_xlfn.XLOOKUP("1 - Start", $K640:$K1645, $J640:$J1645)), $K640="2 - Start", (_xlfn.XLOOKUP("2 - End", $K640:$K1645, $J640:$J1645)) - (_xlfn.XLOOKUP("2 - Start", $K640:$K1645, $J640:$J1645)), $K640="3 - Start", (_xlfn.XLOOKUP("3 - End", $K640:K1645, $J640:$J1645)) - (_xlfn.XLOOKUP("3 - Start", $K640:K1645, $J640:$J1645)), $K640="4 - Start", (_xlfn.XLOOKUP("4 - End", $K640:$K1645, $J640:$J1645)) - (_xlfn.XLOOKUP("4 - Start", $K640:$K1645, $J640:J1645))), "")</f>
        <v/>
      </c>
      <c r="Q640" s="535" t="str" cm="1">
        <f t="array" ref="Q640">_xlfn.IFNA(IF($P640="N", $O640, (_xlfn.IFS(AND($P640="Y", $M640="1"), 15-$O640, AND($M640="2", $P640="Y"), 9-$O640, AND($M640="3", $P640="Y"), 11-$O640))), "")</f>
        <v/>
      </c>
      <c r="R640" s="536" t="str">
        <f>IF($K640="Session Start", SUM($L640:(INDEX($K640:$K1627, (MATCH("Session End", $K640:$K1627, 0))))), "")</f>
        <v/>
      </c>
      <c r="W640" s="556" t="str">
        <f>IFERROR(INDEX('Kennel Link Mapping'!$B$1:$B$4, (MATCH('Session Log'!$V640, 'Kennel Link Mapping'!$A$1:$A$4, 0))), "")</f>
        <v/>
      </c>
    </row>
    <row r="641" spans="1:23" ht="39.75" customHeight="1" x14ac:dyDescent="0.15">
      <c r="A641" s="192"/>
      <c r="B641" s="118"/>
      <c r="C641" s="62"/>
      <c r="D641" s="165"/>
      <c r="E641" s="177"/>
      <c r="F641" s="165"/>
      <c r="G641" s="54"/>
      <c r="H641" s="54"/>
      <c r="I641" s="54"/>
      <c r="J641" s="169"/>
      <c r="K641" s="204"/>
      <c r="L641" s="521" t="str" cm="1">
        <f t="array" ref="L641">IFERROR(_xlfn.IFS($K641="1 - Start", (_xlfn.XLOOKUP("1 - End", $K641:$K1646,$J641:$J1646)) - (_xlfn.XLOOKUP("1 - Start", $K641:$K1646, $J641:$J1646)), $K641="2 - Start", (_xlfn.XLOOKUP("2 - End", $K641:$K1646, $J641:$J1646)) - (_xlfn.XLOOKUP("2 - Start", $K641:$K1646, $J641:$J1646)), $K641="3 - Start", (_xlfn.XLOOKUP("3 - End", $K641:K1646, $J641:$J1646)) - (_xlfn.XLOOKUP("3 - Start", $K641:K1646, $J641:$J1646)), $K641="4 - Start", (_xlfn.XLOOKUP("4 - End", $K641:$K1646, $J641:$J1646)) - (_xlfn.XLOOKUP("4 - Start", $K641:$K1646, $J641:J1646))), "")</f>
        <v/>
      </c>
      <c r="Q641" s="535" t="str" cm="1">
        <f t="array" ref="Q641">_xlfn.IFNA(IF($P641="N", $O641, (_xlfn.IFS(AND($P641="Y", $M641="1"), 15-$O641, AND($M641="2", $P641="Y"), 9-$O641, AND($M641="3", $P641="Y"), 11-$O641))), "")</f>
        <v/>
      </c>
      <c r="R641" s="536" t="str">
        <f>IF($K641="Session Start", SUM($L641:(INDEX($K641:$K1628, (MATCH("Session End", $K641:$K1628, 0))))), "")</f>
        <v/>
      </c>
      <c r="W641" s="556" t="str">
        <f>IFERROR(INDEX('Kennel Link Mapping'!$B$1:$B$4, (MATCH('Session Log'!$V641, 'Kennel Link Mapping'!$A$1:$A$4, 0))), "")</f>
        <v/>
      </c>
    </row>
    <row r="642" spans="1:23" ht="39.75" customHeight="1" x14ac:dyDescent="0.15">
      <c r="A642" s="192"/>
      <c r="B642" s="118"/>
      <c r="C642" s="62"/>
      <c r="D642" s="165"/>
      <c r="E642" s="177"/>
      <c r="F642" s="165"/>
      <c r="G642" s="54"/>
      <c r="H642" s="54"/>
      <c r="I642" s="54"/>
      <c r="J642" s="169"/>
      <c r="K642" s="204"/>
      <c r="L642" s="521" t="str" cm="1">
        <f t="array" ref="L642">IFERROR(_xlfn.IFS($K642="1 - Start", (_xlfn.XLOOKUP("1 - End", $K642:$K1647,$J642:$J1647)) - (_xlfn.XLOOKUP("1 - Start", $K642:$K1647, $J642:$J1647)), $K642="2 - Start", (_xlfn.XLOOKUP("2 - End", $K642:$K1647, $J642:$J1647)) - (_xlfn.XLOOKUP("2 - Start", $K642:$K1647, $J642:$J1647)), $K642="3 - Start", (_xlfn.XLOOKUP("3 - End", $K642:K1647, $J642:$J1647)) - (_xlfn.XLOOKUP("3 - Start", $K642:K1647, $J642:$J1647)), $K642="4 - Start", (_xlfn.XLOOKUP("4 - End", $K642:$K1647, $J642:$J1647)) - (_xlfn.XLOOKUP("4 - Start", $K642:$K1647, $J642:J1647))), "")</f>
        <v/>
      </c>
      <c r="Q642" s="535" t="str" cm="1">
        <f t="array" ref="Q642">_xlfn.IFNA(IF($P642="N", $O642, (_xlfn.IFS(AND($P642="Y", $M642="1"), 15-$O642, AND($M642="2", $P642="Y"), 9-$O642, AND($M642="3", $P642="Y"), 11-$O642))), "")</f>
        <v/>
      </c>
      <c r="R642" s="536" t="str">
        <f>IF($K642="Session Start", SUM($L642:(INDEX($K642:$K1629, (MATCH("Session End", $K642:$K1629, 0))))), "")</f>
        <v/>
      </c>
      <c r="W642" s="556" t="str">
        <f>IFERROR(INDEX('Kennel Link Mapping'!$B$1:$B$4, (MATCH('Session Log'!$V642, 'Kennel Link Mapping'!$A$1:$A$4, 0))), "")</f>
        <v/>
      </c>
    </row>
    <row r="643" spans="1:23" ht="39.75" customHeight="1" x14ac:dyDescent="0.15">
      <c r="A643" s="192"/>
      <c r="B643" s="118"/>
      <c r="C643" s="62"/>
      <c r="D643" s="165"/>
      <c r="E643" s="177"/>
      <c r="F643" s="165"/>
      <c r="G643" s="54"/>
      <c r="H643" s="54"/>
      <c r="I643" s="54"/>
      <c r="J643" s="169"/>
      <c r="K643" s="204"/>
      <c r="L643" s="521" t="str" cm="1">
        <f t="array" ref="L643">IFERROR(_xlfn.IFS($K643="1 - Start", (_xlfn.XLOOKUP("1 - End", $K643:$K1648,$J643:$J1648)) - (_xlfn.XLOOKUP("1 - Start", $K643:$K1648, $J643:$J1648)), $K643="2 - Start", (_xlfn.XLOOKUP("2 - End", $K643:$K1648, $J643:$J1648)) - (_xlfn.XLOOKUP("2 - Start", $K643:$K1648, $J643:$J1648)), $K643="3 - Start", (_xlfn.XLOOKUP("3 - End", $K643:K1648, $J643:$J1648)) - (_xlfn.XLOOKUP("3 - Start", $K643:K1648, $J643:$J1648)), $K643="4 - Start", (_xlfn.XLOOKUP("4 - End", $K643:$K1648, $J643:$J1648)) - (_xlfn.XLOOKUP("4 - Start", $K643:$K1648, $J643:J1648))), "")</f>
        <v/>
      </c>
      <c r="Q643" s="535" t="str" cm="1">
        <f t="array" ref="Q643">_xlfn.IFNA(IF($P643="N", $O643, (_xlfn.IFS(AND($P643="Y", $M643="1"), 15-$O643, AND($M643="2", $P643="Y"), 9-$O643, AND($M643="3", $P643="Y"), 11-$O643))), "")</f>
        <v/>
      </c>
      <c r="R643" s="536" t="str">
        <f>IF($K643="Session Start", SUM($L643:(INDEX($K643:$K1630, (MATCH("Session End", $K643:$K1630, 0))))), "")</f>
        <v/>
      </c>
      <c r="W643" s="556" t="str">
        <f>IFERROR(INDEX('Kennel Link Mapping'!$B$1:$B$4, (MATCH('Session Log'!$V643, 'Kennel Link Mapping'!$A$1:$A$4, 0))), "")</f>
        <v/>
      </c>
    </row>
    <row r="644" spans="1:23" ht="39.75" customHeight="1" x14ac:dyDescent="0.15">
      <c r="A644" s="192"/>
      <c r="B644" s="118"/>
      <c r="C644" s="62"/>
      <c r="D644" s="165"/>
      <c r="E644" s="177"/>
      <c r="F644" s="165"/>
      <c r="G644" s="54"/>
      <c r="H644" s="54"/>
      <c r="I644" s="54"/>
      <c r="J644" s="169"/>
      <c r="K644" s="204"/>
      <c r="L644" s="521" t="str" cm="1">
        <f t="array" ref="L644">IFERROR(_xlfn.IFS($K644="1 - Start", (_xlfn.XLOOKUP("1 - End", $K644:$K1649,$J644:$J1649)) - (_xlfn.XLOOKUP("1 - Start", $K644:$K1649, $J644:$J1649)), $K644="2 - Start", (_xlfn.XLOOKUP("2 - End", $K644:$K1649, $J644:$J1649)) - (_xlfn.XLOOKUP("2 - Start", $K644:$K1649, $J644:$J1649)), $K644="3 - Start", (_xlfn.XLOOKUP("3 - End", $K644:K1649, $J644:$J1649)) - (_xlfn.XLOOKUP("3 - Start", $K644:K1649, $J644:$J1649)), $K644="4 - Start", (_xlfn.XLOOKUP("4 - End", $K644:$K1649, $J644:$J1649)) - (_xlfn.XLOOKUP("4 - Start", $K644:$K1649, $J644:J1649))), "")</f>
        <v/>
      </c>
      <c r="Q644" s="535" t="str" cm="1">
        <f t="array" ref="Q644">_xlfn.IFNA(IF($P644="N", $O644, (_xlfn.IFS(AND($P644="Y", $M644="1"), 15-$O644, AND($M644="2", $P644="Y"), 9-$O644, AND($M644="3", $P644="Y"), 11-$O644))), "")</f>
        <v/>
      </c>
      <c r="R644" s="536" t="str">
        <f>IF($K644="Session Start", SUM($L644:(INDEX($K644:$K1631, (MATCH("Session End", $K644:$K1631, 0))))), "")</f>
        <v/>
      </c>
      <c r="W644" s="556" t="str">
        <f>IFERROR(INDEX('Kennel Link Mapping'!$B$1:$B$4, (MATCH('Session Log'!$V644, 'Kennel Link Mapping'!$A$1:$A$4, 0))), "")</f>
        <v/>
      </c>
    </row>
    <row r="645" spans="1:23" ht="39.75" customHeight="1" x14ac:dyDescent="0.15">
      <c r="A645" s="192"/>
      <c r="B645" s="118"/>
      <c r="C645" s="62"/>
      <c r="D645" s="165"/>
      <c r="E645" s="177"/>
      <c r="F645" s="165"/>
      <c r="G645" s="54"/>
      <c r="H645" s="54"/>
      <c r="I645" s="54"/>
      <c r="J645" s="169"/>
      <c r="K645" s="204"/>
      <c r="L645" s="521" t="str" cm="1">
        <f t="array" ref="L645">IFERROR(_xlfn.IFS($K645="1 - Start", (_xlfn.XLOOKUP("1 - End", $K645:$K1650,$J645:$J1650)) - (_xlfn.XLOOKUP("1 - Start", $K645:$K1650, $J645:$J1650)), $K645="2 - Start", (_xlfn.XLOOKUP("2 - End", $K645:$K1650, $J645:$J1650)) - (_xlfn.XLOOKUP("2 - Start", $K645:$K1650, $J645:$J1650)), $K645="3 - Start", (_xlfn.XLOOKUP("3 - End", $K645:K1650, $J645:$J1650)) - (_xlfn.XLOOKUP("3 - Start", $K645:K1650, $J645:$J1650)), $K645="4 - Start", (_xlfn.XLOOKUP("4 - End", $K645:$K1650, $J645:$J1650)) - (_xlfn.XLOOKUP("4 - Start", $K645:$K1650, $J645:J1650))), "")</f>
        <v/>
      </c>
      <c r="Q645" s="535" t="str" cm="1">
        <f t="array" ref="Q645">_xlfn.IFNA(IF($P645="N", $O645, (_xlfn.IFS(AND($P645="Y", $M645="1"), 15-$O645, AND($M645="2", $P645="Y"), 9-$O645, AND($M645="3", $P645="Y"), 11-$O645))), "")</f>
        <v/>
      </c>
      <c r="R645" s="536" t="str">
        <f>IF($K645="Session Start", SUM($L645:(INDEX($K645:$K1632, (MATCH("Session End", $K645:$K1632, 0))))), "")</f>
        <v/>
      </c>
      <c r="W645" s="556" t="str">
        <f>IFERROR(INDEX('Kennel Link Mapping'!$B$1:$B$4, (MATCH('Session Log'!$V645, 'Kennel Link Mapping'!$A$1:$A$4, 0))), "")</f>
        <v/>
      </c>
    </row>
    <row r="646" spans="1:23" ht="39.75" customHeight="1" x14ac:dyDescent="0.15">
      <c r="A646" s="192"/>
      <c r="B646" s="118"/>
      <c r="C646" s="62"/>
      <c r="D646" s="165"/>
      <c r="E646" s="177"/>
      <c r="F646" s="165"/>
      <c r="G646" s="54"/>
      <c r="H646" s="54"/>
      <c r="I646" s="54"/>
      <c r="J646" s="169"/>
      <c r="K646" s="204"/>
      <c r="L646" s="521" t="str" cm="1">
        <f t="array" ref="L646">IFERROR(_xlfn.IFS($K646="1 - Start", (_xlfn.XLOOKUP("1 - End", $K646:$K1651,$J646:$J1651)) - (_xlfn.XLOOKUP("1 - Start", $K646:$K1651, $J646:$J1651)), $K646="2 - Start", (_xlfn.XLOOKUP("2 - End", $K646:$K1651, $J646:$J1651)) - (_xlfn.XLOOKUP("2 - Start", $K646:$K1651, $J646:$J1651)), $K646="3 - Start", (_xlfn.XLOOKUP("3 - End", $K646:K1651, $J646:$J1651)) - (_xlfn.XLOOKUP("3 - Start", $K646:K1651, $J646:$J1651)), $K646="4 - Start", (_xlfn.XLOOKUP("4 - End", $K646:$K1651, $J646:$J1651)) - (_xlfn.XLOOKUP("4 - Start", $K646:$K1651, $J646:J1651))), "")</f>
        <v/>
      </c>
      <c r="Q646" s="535" t="str" cm="1">
        <f t="array" ref="Q646">_xlfn.IFNA(IF($P646="N", $O646, (_xlfn.IFS(AND($P646="Y", $M646="1"), 15-$O646, AND($M646="2", $P646="Y"), 9-$O646, AND($M646="3", $P646="Y"), 11-$O646))), "")</f>
        <v/>
      </c>
      <c r="R646" s="536" t="str">
        <f>IF($K646="Session Start", SUM($L646:(INDEX($K646:$K1633, (MATCH("Session End", $K646:$K1633, 0))))), "")</f>
        <v/>
      </c>
      <c r="W646" s="556" t="str">
        <f>IFERROR(INDEX('Kennel Link Mapping'!$B$1:$B$4, (MATCH('Session Log'!$V646, 'Kennel Link Mapping'!$A$1:$A$4, 0))), "")</f>
        <v/>
      </c>
    </row>
    <row r="647" spans="1:23" ht="39.75" customHeight="1" x14ac:dyDescent="0.15">
      <c r="A647" s="192"/>
      <c r="B647" s="118"/>
      <c r="C647" s="62"/>
      <c r="D647" s="165"/>
      <c r="E647" s="177"/>
      <c r="F647" s="165"/>
      <c r="G647" s="54"/>
      <c r="H647" s="54"/>
      <c r="I647" s="54"/>
      <c r="J647" s="169"/>
      <c r="K647" s="204"/>
      <c r="L647" s="521" t="str" cm="1">
        <f t="array" ref="L647">IFERROR(_xlfn.IFS($K647="1 - Start", (_xlfn.XLOOKUP("1 - End", $K647:$K1652,$J647:$J1652)) - (_xlfn.XLOOKUP("1 - Start", $K647:$K1652, $J647:$J1652)), $K647="2 - Start", (_xlfn.XLOOKUP("2 - End", $K647:$K1652, $J647:$J1652)) - (_xlfn.XLOOKUP("2 - Start", $K647:$K1652, $J647:$J1652)), $K647="3 - Start", (_xlfn.XLOOKUP("3 - End", $K647:K1652, $J647:$J1652)) - (_xlfn.XLOOKUP("3 - Start", $K647:K1652, $J647:$J1652)), $K647="4 - Start", (_xlfn.XLOOKUP("4 - End", $K647:$K1652, $J647:$J1652)) - (_xlfn.XLOOKUP("4 - Start", $K647:$K1652, $J647:J1652))), "")</f>
        <v/>
      </c>
      <c r="Q647" s="535" t="str" cm="1">
        <f t="array" ref="Q647">_xlfn.IFNA(IF($P647="N", $O647, (_xlfn.IFS(AND($P647="Y", $M647="1"), 15-$O647, AND($M647="2", $P647="Y"), 9-$O647, AND($M647="3", $P647="Y"), 11-$O647))), "")</f>
        <v/>
      </c>
      <c r="R647" s="536" t="str">
        <f>IF($K647="Session Start", SUM($L647:(INDEX($K647:$K1634, (MATCH("Session End", $K647:$K1634, 0))))), "")</f>
        <v/>
      </c>
      <c r="W647" s="556" t="str">
        <f>IFERROR(INDEX('Kennel Link Mapping'!$B$1:$B$4, (MATCH('Session Log'!$V647, 'Kennel Link Mapping'!$A$1:$A$4, 0))), "")</f>
        <v/>
      </c>
    </row>
    <row r="648" spans="1:23" ht="39.75" customHeight="1" x14ac:dyDescent="0.15">
      <c r="A648" s="192"/>
      <c r="B648" s="118"/>
      <c r="C648" s="62"/>
      <c r="D648" s="165"/>
      <c r="E648" s="177"/>
      <c r="F648" s="165"/>
      <c r="G648" s="54"/>
      <c r="H648" s="54"/>
      <c r="I648" s="54"/>
      <c r="J648" s="169"/>
      <c r="K648" s="204"/>
      <c r="L648" s="521" t="str" cm="1">
        <f t="array" ref="L648">IFERROR(_xlfn.IFS($K648="1 - Start", (_xlfn.XLOOKUP("1 - End", $K648:$K1653,$J648:$J1653)) - (_xlfn.XLOOKUP("1 - Start", $K648:$K1653, $J648:$J1653)), $K648="2 - Start", (_xlfn.XLOOKUP("2 - End", $K648:$K1653, $J648:$J1653)) - (_xlfn.XLOOKUP("2 - Start", $K648:$K1653, $J648:$J1653)), $K648="3 - Start", (_xlfn.XLOOKUP("3 - End", $K648:K1653, $J648:$J1653)) - (_xlfn.XLOOKUP("3 - Start", $K648:K1653, $J648:$J1653)), $K648="4 - Start", (_xlfn.XLOOKUP("4 - End", $K648:$K1653, $J648:$J1653)) - (_xlfn.XLOOKUP("4 - Start", $K648:$K1653, $J648:J1653))), "")</f>
        <v/>
      </c>
      <c r="Q648" s="535" t="str" cm="1">
        <f t="array" ref="Q648">_xlfn.IFNA(IF($P648="N", $O648, (_xlfn.IFS(AND($P648="Y", $M648="1"), 15-$O648, AND($M648="2", $P648="Y"), 9-$O648, AND($M648="3", $P648="Y"), 11-$O648))), "")</f>
        <v/>
      </c>
      <c r="R648" s="536" t="str">
        <f>IF($K648="Session Start", SUM($L648:(INDEX($K648:$K1635, (MATCH("Session End", $K648:$K1635, 0))))), "")</f>
        <v/>
      </c>
      <c r="W648" s="556" t="str">
        <f>IFERROR(INDEX('Kennel Link Mapping'!$B$1:$B$4, (MATCH('Session Log'!$V648, 'Kennel Link Mapping'!$A$1:$A$4, 0))), "")</f>
        <v/>
      </c>
    </row>
    <row r="649" spans="1:23" ht="39.75" customHeight="1" x14ac:dyDescent="0.15">
      <c r="A649" s="192"/>
      <c r="B649" s="118"/>
      <c r="C649" s="62"/>
      <c r="D649" s="165"/>
      <c r="E649" s="177"/>
      <c r="F649" s="165"/>
      <c r="G649" s="54"/>
      <c r="H649" s="54"/>
      <c r="I649" s="54"/>
      <c r="J649" s="169"/>
      <c r="K649" s="204"/>
      <c r="L649" s="521" t="str" cm="1">
        <f t="array" ref="L649">IFERROR(_xlfn.IFS($K649="1 - Start", (_xlfn.XLOOKUP("1 - End", $K649:$K1654,$J649:$J1654)) - (_xlfn.XLOOKUP("1 - Start", $K649:$K1654, $J649:$J1654)), $K649="2 - Start", (_xlfn.XLOOKUP("2 - End", $K649:$K1654, $J649:$J1654)) - (_xlfn.XLOOKUP("2 - Start", $K649:$K1654, $J649:$J1654)), $K649="3 - Start", (_xlfn.XLOOKUP("3 - End", $K649:K1654, $J649:$J1654)) - (_xlfn.XLOOKUP("3 - Start", $K649:K1654, $J649:$J1654)), $K649="4 - Start", (_xlfn.XLOOKUP("4 - End", $K649:$K1654, $J649:$J1654)) - (_xlfn.XLOOKUP("4 - Start", $K649:$K1654, $J649:J1654))), "")</f>
        <v/>
      </c>
      <c r="Q649" s="535" t="str" cm="1">
        <f t="array" ref="Q649">_xlfn.IFNA(IF($P649="N", $O649, (_xlfn.IFS(AND($P649="Y", $M649="1"), 15-$O649, AND($M649="2", $P649="Y"), 9-$O649, AND($M649="3", $P649="Y"), 11-$O649))), "")</f>
        <v/>
      </c>
      <c r="R649" s="536" t="str">
        <f>IF($K649="Session Start", SUM($L649:(INDEX($K649:$K1636, (MATCH("Session End", $K649:$K1636, 0))))), "")</f>
        <v/>
      </c>
      <c r="W649" s="556" t="str">
        <f>IFERROR(INDEX('Kennel Link Mapping'!$B$1:$B$4, (MATCH('Session Log'!$V649, 'Kennel Link Mapping'!$A$1:$A$4, 0))), "")</f>
        <v/>
      </c>
    </row>
    <row r="650" spans="1:23" ht="39.75" customHeight="1" x14ac:dyDescent="0.15">
      <c r="A650" s="192"/>
      <c r="B650" s="118"/>
      <c r="C650" s="62"/>
      <c r="D650" s="165"/>
      <c r="E650" s="177"/>
      <c r="F650" s="165"/>
      <c r="G650" s="54"/>
      <c r="H650" s="54"/>
      <c r="I650" s="54"/>
      <c r="J650" s="169"/>
      <c r="K650" s="204"/>
      <c r="L650" s="521" t="str" cm="1">
        <f t="array" ref="L650">IFERROR(_xlfn.IFS($K650="1 - Start", (_xlfn.XLOOKUP("1 - End", $K650:$K1655,$J650:$J1655)) - (_xlfn.XLOOKUP("1 - Start", $K650:$K1655, $J650:$J1655)), $K650="2 - Start", (_xlfn.XLOOKUP("2 - End", $K650:$K1655, $J650:$J1655)) - (_xlfn.XLOOKUP("2 - Start", $K650:$K1655, $J650:$J1655)), $K650="3 - Start", (_xlfn.XLOOKUP("3 - End", $K650:K1655, $J650:$J1655)) - (_xlfn.XLOOKUP("3 - Start", $K650:K1655, $J650:$J1655)), $K650="4 - Start", (_xlfn.XLOOKUP("4 - End", $K650:$K1655, $J650:$J1655)) - (_xlfn.XLOOKUP("4 - Start", $K650:$K1655, $J650:J1655))), "")</f>
        <v/>
      </c>
      <c r="Q650" s="535" t="str" cm="1">
        <f t="array" ref="Q650">_xlfn.IFNA(IF($P650="N", $O650, (_xlfn.IFS(AND($P650="Y", $M650="1"), 15-$O650, AND($M650="2", $P650="Y"), 9-$O650, AND($M650="3", $P650="Y"), 11-$O650))), "")</f>
        <v/>
      </c>
      <c r="R650" s="536" t="str">
        <f>IF($K650="Session Start", SUM($L650:(INDEX($K650:$K1637, (MATCH("Session End", $K650:$K1637, 0))))), "")</f>
        <v/>
      </c>
      <c r="W650" s="556" t="str">
        <f>IFERROR(INDEX('Kennel Link Mapping'!$B$1:$B$4, (MATCH('Session Log'!$V650, 'Kennel Link Mapping'!$A$1:$A$4, 0))), "")</f>
        <v/>
      </c>
    </row>
    <row r="651" spans="1:23" ht="39.75" customHeight="1" x14ac:dyDescent="0.15">
      <c r="A651" s="192"/>
      <c r="B651" s="118"/>
      <c r="C651" s="62"/>
      <c r="D651" s="165"/>
      <c r="E651" s="177"/>
      <c r="F651" s="165"/>
      <c r="G651" s="54"/>
      <c r="H651" s="54"/>
      <c r="I651" s="54"/>
      <c r="J651" s="169"/>
      <c r="K651" s="204"/>
      <c r="L651" s="521" t="str" cm="1">
        <f t="array" ref="L651">IFERROR(_xlfn.IFS($K651="1 - Start", (_xlfn.XLOOKUP("1 - End", $K651:$K1656,$J651:$J1656)) - (_xlfn.XLOOKUP("1 - Start", $K651:$K1656, $J651:$J1656)), $K651="2 - Start", (_xlfn.XLOOKUP("2 - End", $K651:$K1656, $J651:$J1656)) - (_xlfn.XLOOKUP("2 - Start", $K651:$K1656, $J651:$J1656)), $K651="3 - Start", (_xlfn.XLOOKUP("3 - End", $K651:K1656, $J651:$J1656)) - (_xlfn.XLOOKUP("3 - Start", $K651:K1656, $J651:$J1656)), $K651="4 - Start", (_xlfn.XLOOKUP("4 - End", $K651:$K1656, $J651:$J1656)) - (_xlfn.XLOOKUP("4 - Start", $K651:$K1656, $J651:J1656))), "")</f>
        <v/>
      </c>
      <c r="Q651" s="535" t="str" cm="1">
        <f t="array" ref="Q651">_xlfn.IFNA(IF($P651="N", $O651, (_xlfn.IFS(AND($P651="Y", $M651="1"), 15-$O651, AND($M651="2", $P651="Y"), 9-$O651, AND($M651="3", $P651="Y"), 11-$O651))), "")</f>
        <v/>
      </c>
      <c r="R651" s="536" t="str">
        <f>IF($K651="Session Start", SUM($L651:(INDEX($K651:$K1638, (MATCH("Session End", $K651:$K1638, 0))))), "")</f>
        <v/>
      </c>
      <c r="W651" s="556" t="str">
        <f>IFERROR(INDEX('Kennel Link Mapping'!$B$1:$B$4, (MATCH('Session Log'!$V651, 'Kennel Link Mapping'!$A$1:$A$4, 0))), "")</f>
        <v/>
      </c>
    </row>
    <row r="652" spans="1:23" ht="39.75" customHeight="1" x14ac:dyDescent="0.15">
      <c r="A652" s="192"/>
      <c r="B652" s="118"/>
      <c r="C652" s="62"/>
      <c r="D652" s="165"/>
      <c r="E652" s="177"/>
      <c r="F652" s="165"/>
      <c r="G652" s="54"/>
      <c r="H652" s="54"/>
      <c r="I652" s="54"/>
      <c r="J652" s="169"/>
      <c r="K652" s="204"/>
      <c r="L652" s="521" t="str" cm="1">
        <f t="array" ref="L652">IFERROR(_xlfn.IFS($K652="1 - Start", (_xlfn.XLOOKUP("1 - End", $K652:$K1657,$J652:$J1657)) - (_xlfn.XLOOKUP("1 - Start", $K652:$K1657, $J652:$J1657)), $K652="2 - Start", (_xlfn.XLOOKUP("2 - End", $K652:$K1657, $J652:$J1657)) - (_xlfn.XLOOKUP("2 - Start", $K652:$K1657, $J652:$J1657)), $K652="3 - Start", (_xlfn.XLOOKUP("3 - End", $K652:K1657, $J652:$J1657)) - (_xlfn.XLOOKUP("3 - Start", $K652:K1657, $J652:$J1657)), $K652="4 - Start", (_xlfn.XLOOKUP("4 - End", $K652:$K1657, $J652:$J1657)) - (_xlfn.XLOOKUP("4 - Start", $K652:$K1657, $J652:J1657))), "")</f>
        <v/>
      </c>
      <c r="Q652" s="535" t="str" cm="1">
        <f t="array" ref="Q652">_xlfn.IFNA(IF($P652="N", $O652, (_xlfn.IFS(AND($P652="Y", $M652="1"), 15-$O652, AND($M652="2", $P652="Y"), 9-$O652, AND($M652="3", $P652="Y"), 11-$O652))), "")</f>
        <v/>
      </c>
      <c r="R652" s="536" t="str">
        <f>IF($K652="Session Start", SUM($L652:(INDEX($K652:$K1639, (MATCH("Session End", $K652:$K1639, 0))))), "")</f>
        <v/>
      </c>
      <c r="W652" s="556" t="str">
        <f>IFERROR(INDEX('Kennel Link Mapping'!$B$1:$B$4, (MATCH('Session Log'!$V652, 'Kennel Link Mapping'!$A$1:$A$4, 0))), "")</f>
        <v/>
      </c>
    </row>
    <row r="653" spans="1:23" ht="39.75" customHeight="1" x14ac:dyDescent="0.15">
      <c r="A653" s="192"/>
      <c r="B653" s="118"/>
      <c r="C653" s="62"/>
      <c r="D653" s="165"/>
      <c r="E653" s="177"/>
      <c r="F653" s="165"/>
      <c r="G653" s="54"/>
      <c r="H653" s="54"/>
      <c r="I653" s="54"/>
      <c r="J653" s="169"/>
      <c r="K653" s="204"/>
      <c r="L653" s="521" t="str" cm="1">
        <f t="array" ref="L653">IFERROR(_xlfn.IFS($K653="1 - Start", (_xlfn.XLOOKUP("1 - End", $K653:$K1658,$J653:$J1658)) - (_xlfn.XLOOKUP("1 - Start", $K653:$K1658, $J653:$J1658)), $K653="2 - Start", (_xlfn.XLOOKUP("2 - End", $K653:$K1658, $J653:$J1658)) - (_xlfn.XLOOKUP("2 - Start", $K653:$K1658, $J653:$J1658)), $K653="3 - Start", (_xlfn.XLOOKUP("3 - End", $K653:K1658, $J653:$J1658)) - (_xlfn.XLOOKUP("3 - Start", $K653:K1658, $J653:$J1658)), $K653="4 - Start", (_xlfn.XLOOKUP("4 - End", $K653:$K1658, $J653:$J1658)) - (_xlfn.XLOOKUP("4 - Start", $K653:$K1658, $J653:J1658))), "")</f>
        <v/>
      </c>
      <c r="Q653" s="535" t="str" cm="1">
        <f t="array" ref="Q653">_xlfn.IFNA(IF($P653="N", $O653, (_xlfn.IFS(AND($P653="Y", $M653="1"), 15-$O653, AND($M653="2", $P653="Y"), 9-$O653, AND($M653="3", $P653="Y"), 11-$O653))), "")</f>
        <v/>
      </c>
      <c r="R653" s="536" t="str">
        <f>IF($K653="Session Start", SUM($L653:(INDEX($K653:$K1640, (MATCH("Session End", $K653:$K1640, 0))))), "")</f>
        <v/>
      </c>
      <c r="W653" s="556" t="str">
        <f>IFERROR(INDEX('Kennel Link Mapping'!$B$1:$B$4, (MATCH('Session Log'!$V653, 'Kennel Link Mapping'!$A$1:$A$4, 0))), "")</f>
        <v/>
      </c>
    </row>
    <row r="654" spans="1:23" ht="39.75" customHeight="1" x14ac:dyDescent="0.15">
      <c r="A654" s="192"/>
      <c r="B654" s="118"/>
      <c r="C654" s="62"/>
      <c r="D654" s="165"/>
      <c r="E654" s="177"/>
      <c r="F654" s="165"/>
      <c r="G654" s="54"/>
      <c r="H654" s="54"/>
      <c r="I654" s="54"/>
      <c r="J654" s="169"/>
      <c r="K654" s="204"/>
      <c r="L654" s="521" t="str" cm="1">
        <f t="array" ref="L654">IFERROR(_xlfn.IFS($K654="1 - Start", (_xlfn.XLOOKUP("1 - End", $K654:$K1659,$J654:$J1659)) - (_xlfn.XLOOKUP("1 - Start", $K654:$K1659, $J654:$J1659)), $K654="2 - Start", (_xlfn.XLOOKUP("2 - End", $K654:$K1659, $J654:$J1659)) - (_xlfn.XLOOKUP("2 - Start", $K654:$K1659, $J654:$J1659)), $K654="3 - Start", (_xlfn.XLOOKUP("3 - End", $K654:K1659, $J654:$J1659)) - (_xlfn.XLOOKUP("3 - Start", $K654:K1659, $J654:$J1659)), $K654="4 - Start", (_xlfn.XLOOKUP("4 - End", $K654:$K1659, $J654:$J1659)) - (_xlfn.XLOOKUP("4 - Start", $K654:$K1659, $J654:J1659))), "")</f>
        <v/>
      </c>
      <c r="Q654" s="535" t="str" cm="1">
        <f t="array" ref="Q654">_xlfn.IFNA(IF($P654="N", $O654, (_xlfn.IFS(AND($P654="Y", $M654="1"), 15-$O654, AND($M654="2", $P654="Y"), 9-$O654, AND($M654="3", $P654="Y"), 11-$O654))), "")</f>
        <v/>
      </c>
      <c r="R654" s="536" t="str">
        <f>IF($K654="Session Start", SUM($L654:(INDEX($K654:$K1641, (MATCH("Session End", $K654:$K1641, 0))))), "")</f>
        <v/>
      </c>
      <c r="W654" s="556" t="str">
        <f>IFERROR(INDEX('Kennel Link Mapping'!$B$1:$B$4, (MATCH('Session Log'!$V654, 'Kennel Link Mapping'!$A$1:$A$4, 0))), "")</f>
        <v/>
      </c>
    </row>
    <row r="655" spans="1:23" ht="39.75" customHeight="1" x14ac:dyDescent="0.15">
      <c r="A655" s="192"/>
      <c r="B655" s="118"/>
      <c r="C655" s="62"/>
      <c r="D655" s="165"/>
      <c r="E655" s="177"/>
      <c r="F655" s="165"/>
      <c r="G655" s="54"/>
      <c r="H655" s="54"/>
      <c r="I655" s="54"/>
      <c r="J655" s="169"/>
      <c r="K655" s="204"/>
      <c r="L655" s="521" t="str" cm="1">
        <f t="array" ref="L655">IFERROR(_xlfn.IFS($K655="1 - Start", (_xlfn.XLOOKUP("1 - End", $K655:$K1660,$J655:$J1660)) - (_xlfn.XLOOKUP("1 - Start", $K655:$K1660, $J655:$J1660)), $K655="2 - Start", (_xlfn.XLOOKUP("2 - End", $K655:$K1660, $J655:$J1660)) - (_xlfn.XLOOKUP("2 - Start", $K655:$K1660, $J655:$J1660)), $K655="3 - Start", (_xlfn.XLOOKUP("3 - End", $K655:K1660, $J655:$J1660)) - (_xlfn.XLOOKUP("3 - Start", $K655:K1660, $J655:$J1660)), $K655="4 - Start", (_xlfn.XLOOKUP("4 - End", $K655:$K1660, $J655:$J1660)) - (_xlfn.XLOOKUP("4 - Start", $K655:$K1660, $J655:J1660))), "")</f>
        <v/>
      </c>
      <c r="Q655" s="535" t="str" cm="1">
        <f t="array" ref="Q655">_xlfn.IFNA(IF($P655="N", $O655, (_xlfn.IFS(AND($P655="Y", $M655="1"), 15-$O655, AND($M655="2", $P655="Y"), 9-$O655, AND($M655="3", $P655="Y"), 11-$O655))), "")</f>
        <v/>
      </c>
      <c r="R655" s="536" t="str">
        <f>IF($K655="Session Start", SUM($L655:(INDEX($K655:$K1642, (MATCH("Session End", $K655:$K1642, 0))))), "")</f>
        <v/>
      </c>
      <c r="W655" s="556" t="str">
        <f>IFERROR(INDEX('Kennel Link Mapping'!$B$1:$B$4, (MATCH('Session Log'!$V655, 'Kennel Link Mapping'!$A$1:$A$4, 0))), "")</f>
        <v/>
      </c>
    </row>
    <row r="656" spans="1:23" ht="39.75" customHeight="1" x14ac:dyDescent="0.15">
      <c r="A656" s="192"/>
      <c r="B656" s="118"/>
      <c r="C656" s="62"/>
      <c r="D656" s="165"/>
      <c r="E656" s="177"/>
      <c r="F656" s="165"/>
      <c r="G656" s="54"/>
      <c r="H656" s="54"/>
      <c r="I656" s="54"/>
      <c r="J656" s="169"/>
      <c r="K656" s="204"/>
      <c r="L656" s="521" t="str" cm="1">
        <f t="array" ref="L656">IFERROR(_xlfn.IFS($K656="1 - Start", (_xlfn.XLOOKUP("1 - End", $K656:$K1661,$J656:$J1661)) - (_xlfn.XLOOKUP("1 - Start", $K656:$K1661, $J656:$J1661)), $K656="2 - Start", (_xlfn.XLOOKUP("2 - End", $K656:$K1661, $J656:$J1661)) - (_xlfn.XLOOKUP("2 - Start", $K656:$K1661, $J656:$J1661)), $K656="3 - Start", (_xlfn.XLOOKUP("3 - End", $K656:K1661, $J656:$J1661)) - (_xlfn.XLOOKUP("3 - Start", $K656:K1661, $J656:$J1661)), $K656="4 - Start", (_xlfn.XLOOKUP("4 - End", $K656:$K1661, $J656:$J1661)) - (_xlfn.XLOOKUP("4 - Start", $K656:$K1661, $J656:J1661))), "")</f>
        <v/>
      </c>
      <c r="Q656" s="535" t="str" cm="1">
        <f t="array" ref="Q656">_xlfn.IFNA(IF($P656="N", $O656, (_xlfn.IFS(AND($P656="Y", $M656="1"), 15-$O656, AND($M656="2", $P656="Y"), 9-$O656, AND($M656="3", $P656="Y"), 11-$O656))), "")</f>
        <v/>
      </c>
      <c r="R656" s="536" t="str">
        <f>IF($K656="Session Start", SUM($L656:(INDEX($K656:$K1643, (MATCH("Session End", $K656:$K1643, 0))))), "")</f>
        <v/>
      </c>
      <c r="W656" s="556" t="str">
        <f>IFERROR(INDEX('Kennel Link Mapping'!$B$1:$B$4, (MATCH('Session Log'!$V656, 'Kennel Link Mapping'!$A$1:$A$4, 0))), "")</f>
        <v/>
      </c>
    </row>
    <row r="657" spans="1:23" ht="39.75" customHeight="1" x14ac:dyDescent="0.15">
      <c r="A657" s="192"/>
      <c r="B657" s="118"/>
      <c r="C657" s="62"/>
      <c r="D657" s="165"/>
      <c r="E657" s="177"/>
      <c r="F657" s="165"/>
      <c r="G657" s="54"/>
      <c r="H657" s="54"/>
      <c r="I657" s="54"/>
      <c r="J657" s="169"/>
      <c r="K657" s="204"/>
      <c r="L657" s="521" t="str" cm="1">
        <f t="array" ref="L657">IFERROR(_xlfn.IFS($K657="1 - Start", (_xlfn.XLOOKUP("1 - End", $K657:$K1662,$J657:$J1662)) - (_xlfn.XLOOKUP("1 - Start", $K657:$K1662, $J657:$J1662)), $K657="2 - Start", (_xlfn.XLOOKUP("2 - End", $K657:$K1662, $J657:$J1662)) - (_xlfn.XLOOKUP("2 - Start", $K657:$K1662, $J657:$J1662)), $K657="3 - Start", (_xlfn.XLOOKUP("3 - End", $K657:K1662, $J657:$J1662)) - (_xlfn.XLOOKUP("3 - Start", $K657:K1662, $J657:$J1662)), $K657="4 - Start", (_xlfn.XLOOKUP("4 - End", $K657:$K1662, $J657:$J1662)) - (_xlfn.XLOOKUP("4 - Start", $K657:$K1662, $J657:J1662))), "")</f>
        <v/>
      </c>
      <c r="Q657" s="535" t="str" cm="1">
        <f t="array" ref="Q657">_xlfn.IFNA(IF($P657="N", $O657, (_xlfn.IFS(AND($P657="Y", $M657="1"), 15-$O657, AND($M657="2", $P657="Y"), 9-$O657, AND($M657="3", $P657="Y"), 11-$O657))), "")</f>
        <v/>
      </c>
      <c r="R657" s="536" t="str">
        <f>IF($K657="Session Start", SUM($L657:(INDEX($K657:$K1644, (MATCH("Session End", $K657:$K1644, 0))))), "")</f>
        <v/>
      </c>
      <c r="W657" s="556" t="str">
        <f>IFERROR(INDEX('Kennel Link Mapping'!$B$1:$B$4, (MATCH('Session Log'!$V657, 'Kennel Link Mapping'!$A$1:$A$4, 0))), "")</f>
        <v/>
      </c>
    </row>
    <row r="658" spans="1:23" ht="39.75" customHeight="1" x14ac:dyDescent="0.15">
      <c r="A658" s="192"/>
      <c r="B658" s="118"/>
      <c r="C658" s="62"/>
      <c r="D658" s="165"/>
      <c r="E658" s="177"/>
      <c r="F658" s="165"/>
      <c r="G658" s="54"/>
      <c r="H658" s="54"/>
      <c r="I658" s="54"/>
      <c r="J658" s="169"/>
      <c r="K658" s="204"/>
      <c r="L658" s="521" t="str" cm="1">
        <f t="array" ref="L658">IFERROR(_xlfn.IFS($K658="1 - Start", (_xlfn.XLOOKUP("1 - End", $K658:$K1663,$J658:$J1663)) - (_xlfn.XLOOKUP("1 - Start", $K658:$K1663, $J658:$J1663)), $K658="2 - Start", (_xlfn.XLOOKUP("2 - End", $K658:$K1663, $J658:$J1663)) - (_xlfn.XLOOKUP("2 - Start", $K658:$K1663, $J658:$J1663)), $K658="3 - Start", (_xlfn.XLOOKUP("3 - End", $K658:K1663, $J658:$J1663)) - (_xlfn.XLOOKUP("3 - Start", $K658:K1663, $J658:$J1663)), $K658="4 - Start", (_xlfn.XLOOKUP("4 - End", $K658:$K1663, $J658:$J1663)) - (_xlfn.XLOOKUP("4 - Start", $K658:$K1663, $J658:J1663))), "")</f>
        <v/>
      </c>
      <c r="Q658" s="535" t="str" cm="1">
        <f t="array" ref="Q658">_xlfn.IFNA(IF($P658="N", $O658, (_xlfn.IFS(AND($P658="Y", $M658="1"), 15-$O658, AND($M658="2", $P658="Y"), 9-$O658, AND($M658="3", $P658="Y"), 11-$O658))), "")</f>
        <v/>
      </c>
      <c r="R658" s="536" t="str">
        <f>IF($K658="Session Start", SUM($L658:(INDEX($K658:$K1645, (MATCH("Session End", $K658:$K1645, 0))))), "")</f>
        <v/>
      </c>
      <c r="W658" s="556" t="str">
        <f>IFERROR(INDEX('Kennel Link Mapping'!$B$1:$B$4, (MATCH('Session Log'!$V658, 'Kennel Link Mapping'!$A$1:$A$4, 0))), "")</f>
        <v/>
      </c>
    </row>
    <row r="659" spans="1:23" ht="39.75" customHeight="1" x14ac:dyDescent="0.15">
      <c r="A659" s="192"/>
      <c r="B659" s="118"/>
      <c r="C659" s="62"/>
      <c r="D659" s="165"/>
      <c r="E659" s="177"/>
      <c r="F659" s="165"/>
      <c r="G659" s="54"/>
      <c r="H659" s="54"/>
      <c r="I659" s="54"/>
      <c r="J659" s="169"/>
      <c r="K659" s="204"/>
      <c r="L659" s="521" t="str" cm="1">
        <f t="array" ref="L659">IFERROR(_xlfn.IFS($K659="1 - Start", (_xlfn.XLOOKUP("1 - End", $K659:$K1664,$J659:$J1664)) - (_xlfn.XLOOKUP("1 - Start", $K659:$K1664, $J659:$J1664)), $K659="2 - Start", (_xlfn.XLOOKUP("2 - End", $K659:$K1664, $J659:$J1664)) - (_xlfn.XLOOKUP("2 - Start", $K659:$K1664, $J659:$J1664)), $K659="3 - Start", (_xlfn.XLOOKUP("3 - End", $K659:K1664, $J659:$J1664)) - (_xlfn.XLOOKUP("3 - Start", $K659:K1664, $J659:$J1664)), $K659="4 - Start", (_xlfn.XLOOKUP("4 - End", $K659:$K1664, $J659:$J1664)) - (_xlfn.XLOOKUP("4 - Start", $K659:$K1664, $J659:J1664))), "")</f>
        <v/>
      </c>
      <c r="Q659" s="535" t="str" cm="1">
        <f t="array" ref="Q659">_xlfn.IFNA(IF($P659="N", $O659, (_xlfn.IFS(AND($P659="Y", $M659="1"), 15-$O659, AND($M659="2", $P659="Y"), 9-$O659, AND($M659="3", $P659="Y"), 11-$O659))), "")</f>
        <v/>
      </c>
      <c r="R659" s="536" t="str">
        <f>IF($K659="Session Start", SUM($L659:(INDEX($K659:$K1646, (MATCH("Session End", $K659:$K1646, 0))))), "")</f>
        <v/>
      </c>
      <c r="W659" s="556" t="str">
        <f>IFERROR(INDEX('Kennel Link Mapping'!$B$1:$B$4, (MATCH('Session Log'!$V659, 'Kennel Link Mapping'!$A$1:$A$4, 0))), "")</f>
        <v/>
      </c>
    </row>
    <row r="660" spans="1:23" ht="39.75" customHeight="1" x14ac:dyDescent="0.15">
      <c r="A660" s="192"/>
      <c r="B660" s="118"/>
      <c r="C660" s="62"/>
      <c r="D660" s="165"/>
      <c r="E660" s="177"/>
      <c r="F660" s="165"/>
      <c r="G660" s="54"/>
      <c r="H660" s="54"/>
      <c r="I660" s="54"/>
      <c r="J660" s="169"/>
      <c r="K660" s="204"/>
      <c r="L660" s="521" t="str" cm="1">
        <f t="array" ref="L660">IFERROR(_xlfn.IFS($K660="1 - Start", (_xlfn.XLOOKUP("1 - End", $K660:$K1665,$J660:$J1665)) - (_xlfn.XLOOKUP("1 - Start", $K660:$K1665, $J660:$J1665)), $K660="2 - Start", (_xlfn.XLOOKUP("2 - End", $K660:$K1665, $J660:$J1665)) - (_xlfn.XLOOKUP("2 - Start", $K660:$K1665, $J660:$J1665)), $K660="3 - Start", (_xlfn.XLOOKUP("3 - End", $K660:K1665, $J660:$J1665)) - (_xlfn.XLOOKUP("3 - Start", $K660:K1665, $J660:$J1665)), $K660="4 - Start", (_xlfn.XLOOKUP("4 - End", $K660:$K1665, $J660:$J1665)) - (_xlfn.XLOOKUP("4 - Start", $K660:$K1665, $J660:J1665))), "")</f>
        <v/>
      </c>
      <c r="Q660" s="535" t="str" cm="1">
        <f t="array" ref="Q660">_xlfn.IFNA(IF($P660="N", $O660, (_xlfn.IFS(AND($P660="Y", $M660="1"), 15-$O660, AND($M660="2", $P660="Y"), 9-$O660, AND($M660="3", $P660="Y"), 11-$O660))), "")</f>
        <v/>
      </c>
      <c r="R660" s="536" t="str">
        <f>IF($K660="Session Start", SUM($L660:(INDEX($K660:$K1647, (MATCH("Session End", $K660:$K1647, 0))))), "")</f>
        <v/>
      </c>
      <c r="W660" s="556" t="str">
        <f>IFERROR(INDEX('Kennel Link Mapping'!$B$1:$B$4, (MATCH('Session Log'!$V660, 'Kennel Link Mapping'!$A$1:$A$4, 0))), "")</f>
        <v/>
      </c>
    </row>
    <row r="661" spans="1:23" ht="39.75" customHeight="1" x14ac:dyDescent="0.15">
      <c r="A661" s="192"/>
      <c r="B661" s="118"/>
      <c r="C661" s="62"/>
      <c r="D661" s="165"/>
      <c r="E661" s="177"/>
      <c r="F661" s="165"/>
      <c r="G661" s="54"/>
      <c r="H661" s="54"/>
      <c r="I661" s="54"/>
      <c r="J661" s="169"/>
      <c r="K661" s="204"/>
      <c r="L661" s="521" t="str" cm="1">
        <f t="array" ref="L661">IFERROR(_xlfn.IFS($K661="1 - Start", (_xlfn.XLOOKUP("1 - End", $K661:$K1666,$J661:$J1666)) - (_xlfn.XLOOKUP("1 - Start", $K661:$K1666, $J661:$J1666)), $K661="2 - Start", (_xlfn.XLOOKUP("2 - End", $K661:$K1666, $J661:$J1666)) - (_xlfn.XLOOKUP("2 - Start", $K661:$K1666, $J661:$J1666)), $K661="3 - Start", (_xlfn.XLOOKUP("3 - End", $K661:K1666, $J661:$J1666)) - (_xlfn.XLOOKUP("3 - Start", $K661:K1666, $J661:$J1666)), $K661="4 - Start", (_xlfn.XLOOKUP("4 - End", $K661:$K1666, $J661:$J1666)) - (_xlfn.XLOOKUP("4 - Start", $K661:$K1666, $J661:J1666))), "")</f>
        <v/>
      </c>
      <c r="Q661" s="535" t="str" cm="1">
        <f t="array" ref="Q661">_xlfn.IFNA(IF($P661="N", $O661, (_xlfn.IFS(AND($P661="Y", $M661="1"), 15-$O661, AND($M661="2", $P661="Y"), 9-$O661, AND($M661="3", $P661="Y"), 11-$O661))), "")</f>
        <v/>
      </c>
      <c r="R661" s="536" t="str">
        <f>IF($K661="Session Start", SUM($L661:(INDEX($K661:$K1648, (MATCH("Session End", $K661:$K1648, 0))))), "")</f>
        <v/>
      </c>
      <c r="W661" s="556" t="str">
        <f>IFERROR(INDEX('Kennel Link Mapping'!$B$1:$B$4, (MATCH('Session Log'!$V661, 'Kennel Link Mapping'!$A$1:$A$4, 0))), "")</f>
        <v/>
      </c>
    </row>
    <row r="662" spans="1:23" ht="39.75" customHeight="1" x14ac:dyDescent="0.15">
      <c r="A662" s="192"/>
      <c r="B662" s="118"/>
      <c r="C662" s="62"/>
      <c r="D662" s="165"/>
      <c r="E662" s="177"/>
      <c r="F662" s="165"/>
      <c r="G662" s="54"/>
      <c r="H662" s="54"/>
      <c r="I662" s="54"/>
      <c r="J662" s="169"/>
      <c r="K662" s="204"/>
      <c r="L662" s="521" t="str" cm="1">
        <f t="array" ref="L662">IFERROR(_xlfn.IFS($K662="1 - Start", (_xlfn.XLOOKUP("1 - End", $K662:$K1667,$J662:$J1667)) - (_xlfn.XLOOKUP("1 - Start", $K662:$K1667, $J662:$J1667)), $K662="2 - Start", (_xlfn.XLOOKUP("2 - End", $K662:$K1667, $J662:$J1667)) - (_xlfn.XLOOKUP("2 - Start", $K662:$K1667, $J662:$J1667)), $K662="3 - Start", (_xlfn.XLOOKUP("3 - End", $K662:K1667, $J662:$J1667)) - (_xlfn.XLOOKUP("3 - Start", $K662:K1667, $J662:$J1667)), $K662="4 - Start", (_xlfn.XLOOKUP("4 - End", $K662:$K1667, $J662:$J1667)) - (_xlfn.XLOOKUP("4 - Start", $K662:$K1667, $J662:J1667))), "")</f>
        <v/>
      </c>
      <c r="Q662" s="535" t="str" cm="1">
        <f t="array" ref="Q662">_xlfn.IFNA(IF($P662="N", $O662, (_xlfn.IFS(AND($P662="Y", $M662="1"), 15-$O662, AND($M662="2", $P662="Y"), 9-$O662, AND($M662="3", $P662="Y"), 11-$O662))), "")</f>
        <v/>
      </c>
      <c r="R662" s="536" t="str">
        <f>IF($K662="Session Start", SUM($L662:(INDEX($K662:$K1649, (MATCH("Session End", $K662:$K1649, 0))))), "")</f>
        <v/>
      </c>
      <c r="W662" s="556" t="str">
        <f>IFERROR(INDEX('Kennel Link Mapping'!$B$1:$B$4, (MATCH('Session Log'!$V662, 'Kennel Link Mapping'!$A$1:$A$4, 0))), "")</f>
        <v/>
      </c>
    </row>
    <row r="663" spans="1:23" ht="39.75" customHeight="1" x14ac:dyDescent="0.15">
      <c r="A663" s="192"/>
      <c r="B663" s="118"/>
      <c r="C663" s="62"/>
      <c r="D663" s="165"/>
      <c r="E663" s="177"/>
      <c r="F663" s="165"/>
      <c r="G663" s="54"/>
      <c r="H663" s="54"/>
      <c r="I663" s="54"/>
      <c r="J663" s="169"/>
      <c r="K663" s="204"/>
      <c r="L663" s="521" t="str" cm="1">
        <f t="array" ref="L663">IFERROR(_xlfn.IFS($K663="1 - Start", (_xlfn.XLOOKUP("1 - End", $K663:$K1668,$J663:$J1668)) - (_xlfn.XLOOKUP("1 - Start", $K663:$K1668, $J663:$J1668)), $K663="2 - Start", (_xlfn.XLOOKUP("2 - End", $K663:$K1668, $J663:$J1668)) - (_xlfn.XLOOKUP("2 - Start", $K663:$K1668, $J663:$J1668)), $K663="3 - Start", (_xlfn.XLOOKUP("3 - End", $K663:K1668, $J663:$J1668)) - (_xlfn.XLOOKUP("3 - Start", $K663:K1668, $J663:$J1668)), $K663="4 - Start", (_xlfn.XLOOKUP("4 - End", $K663:$K1668, $J663:$J1668)) - (_xlfn.XLOOKUP("4 - Start", $K663:$K1668, $J663:J1668))), "")</f>
        <v/>
      </c>
      <c r="Q663" s="535" t="str" cm="1">
        <f t="array" ref="Q663">_xlfn.IFNA(IF($P663="N", $O663, (_xlfn.IFS(AND($P663="Y", $M663="1"), 15-$O663, AND($M663="2", $P663="Y"), 9-$O663, AND($M663="3", $P663="Y"), 11-$O663))), "")</f>
        <v/>
      </c>
      <c r="R663" s="536" t="str">
        <f>IF($K663="Session Start", SUM($L663:(INDEX($K663:$K1650, (MATCH("Session End", $K663:$K1650, 0))))), "")</f>
        <v/>
      </c>
      <c r="W663" s="556" t="str">
        <f>IFERROR(INDEX('Kennel Link Mapping'!$B$1:$B$4, (MATCH('Session Log'!$V663, 'Kennel Link Mapping'!$A$1:$A$4, 0))), "")</f>
        <v/>
      </c>
    </row>
    <row r="664" spans="1:23" ht="39.75" customHeight="1" x14ac:dyDescent="0.15">
      <c r="A664" s="192"/>
      <c r="B664" s="118"/>
      <c r="C664" s="62"/>
      <c r="D664" s="165"/>
      <c r="E664" s="177"/>
      <c r="F664" s="165"/>
      <c r="G664" s="54"/>
      <c r="H664" s="54"/>
      <c r="I664" s="54"/>
      <c r="J664" s="169"/>
      <c r="K664" s="204"/>
      <c r="L664" s="521" t="str" cm="1">
        <f t="array" ref="L664">IFERROR(_xlfn.IFS($K664="1 - Start", (_xlfn.XLOOKUP("1 - End", $K664:$K1669,$J664:$J1669)) - (_xlfn.XLOOKUP("1 - Start", $K664:$K1669, $J664:$J1669)), $K664="2 - Start", (_xlfn.XLOOKUP("2 - End", $K664:$K1669, $J664:$J1669)) - (_xlfn.XLOOKUP("2 - Start", $K664:$K1669, $J664:$J1669)), $K664="3 - Start", (_xlfn.XLOOKUP("3 - End", $K664:K1669, $J664:$J1669)) - (_xlfn.XLOOKUP("3 - Start", $K664:K1669, $J664:$J1669)), $K664="4 - Start", (_xlfn.XLOOKUP("4 - End", $K664:$K1669, $J664:$J1669)) - (_xlfn.XLOOKUP("4 - Start", $K664:$K1669, $J664:J1669))), "")</f>
        <v/>
      </c>
      <c r="Q664" s="535" t="str" cm="1">
        <f t="array" ref="Q664">_xlfn.IFNA(IF($P664="N", $O664, (_xlfn.IFS(AND($P664="Y", $M664="1"), 15-$O664, AND($M664="2", $P664="Y"), 9-$O664, AND($M664="3", $P664="Y"), 11-$O664))), "")</f>
        <v/>
      </c>
      <c r="R664" s="536" t="str">
        <f>IF($K664="Session Start", SUM($L664:(INDEX($K664:$K1651, (MATCH("Session End", $K664:$K1651, 0))))), "")</f>
        <v/>
      </c>
      <c r="W664" s="556" t="str">
        <f>IFERROR(INDEX('Kennel Link Mapping'!$B$1:$B$4, (MATCH('Session Log'!$V664, 'Kennel Link Mapping'!$A$1:$A$4, 0))), "")</f>
        <v/>
      </c>
    </row>
    <row r="665" spans="1:23" ht="39.75" customHeight="1" x14ac:dyDescent="0.15">
      <c r="A665" s="192"/>
      <c r="B665" s="118"/>
      <c r="C665" s="62"/>
      <c r="D665" s="165"/>
      <c r="E665" s="177"/>
      <c r="F665" s="165"/>
      <c r="G665" s="54"/>
      <c r="H665" s="54"/>
      <c r="I665" s="54"/>
      <c r="J665" s="169"/>
      <c r="K665" s="204"/>
      <c r="L665" s="521" t="str" cm="1">
        <f t="array" ref="L665">IFERROR(_xlfn.IFS($K665="1 - Start", (_xlfn.XLOOKUP("1 - End", $K665:$K1670,$J665:$J1670)) - (_xlfn.XLOOKUP("1 - Start", $K665:$K1670, $J665:$J1670)), $K665="2 - Start", (_xlfn.XLOOKUP("2 - End", $K665:$K1670, $J665:$J1670)) - (_xlfn.XLOOKUP("2 - Start", $K665:$K1670, $J665:$J1670)), $K665="3 - Start", (_xlfn.XLOOKUP("3 - End", $K665:K1670, $J665:$J1670)) - (_xlfn.XLOOKUP("3 - Start", $K665:K1670, $J665:$J1670)), $K665="4 - Start", (_xlfn.XLOOKUP("4 - End", $K665:$K1670, $J665:$J1670)) - (_xlfn.XLOOKUP("4 - Start", $K665:$K1670, $J665:J1670))), "")</f>
        <v/>
      </c>
      <c r="Q665" s="535" t="str" cm="1">
        <f t="array" ref="Q665">_xlfn.IFNA(IF($P665="N", $O665, (_xlfn.IFS(AND($P665="Y", $M665="1"), 15-$O665, AND($M665="2", $P665="Y"), 9-$O665, AND($M665="3", $P665="Y"), 11-$O665))), "")</f>
        <v/>
      </c>
      <c r="R665" s="536" t="str">
        <f>IF($K665="Session Start", SUM($L665:(INDEX($K665:$K1652, (MATCH("Session End", $K665:$K1652, 0))))), "")</f>
        <v/>
      </c>
      <c r="W665" s="556" t="str">
        <f>IFERROR(INDEX('Kennel Link Mapping'!$B$1:$B$4, (MATCH('Session Log'!$V665, 'Kennel Link Mapping'!$A$1:$A$4, 0))), "")</f>
        <v/>
      </c>
    </row>
    <row r="666" spans="1:23" ht="39.75" customHeight="1" x14ac:dyDescent="0.15">
      <c r="A666" s="192"/>
      <c r="B666" s="118"/>
      <c r="C666" s="62"/>
      <c r="D666" s="165"/>
      <c r="E666" s="177"/>
      <c r="F666" s="165"/>
      <c r="G666" s="54"/>
      <c r="H666" s="54"/>
      <c r="I666" s="54"/>
      <c r="J666" s="169"/>
      <c r="K666" s="204"/>
      <c r="L666" s="521" t="str" cm="1">
        <f t="array" ref="L666">IFERROR(_xlfn.IFS($K666="1 - Start", (_xlfn.XLOOKUP("1 - End", $K666:$K1671,$J666:$J1671)) - (_xlfn.XLOOKUP("1 - Start", $K666:$K1671, $J666:$J1671)), $K666="2 - Start", (_xlfn.XLOOKUP("2 - End", $K666:$K1671, $J666:$J1671)) - (_xlfn.XLOOKUP("2 - Start", $K666:$K1671, $J666:$J1671)), $K666="3 - Start", (_xlfn.XLOOKUP("3 - End", $K666:K1671, $J666:$J1671)) - (_xlfn.XLOOKUP("3 - Start", $K666:K1671, $J666:$J1671)), $K666="4 - Start", (_xlfn.XLOOKUP("4 - End", $K666:$K1671, $J666:$J1671)) - (_xlfn.XLOOKUP("4 - Start", $K666:$K1671, $J666:J1671))), "")</f>
        <v/>
      </c>
      <c r="Q666" s="535" t="str" cm="1">
        <f t="array" ref="Q666">_xlfn.IFNA(IF($P666="N", $O666, (_xlfn.IFS(AND($P666="Y", $M666="1"), 15-$O666, AND($M666="2", $P666="Y"), 9-$O666, AND($M666="3", $P666="Y"), 11-$O666))), "")</f>
        <v/>
      </c>
      <c r="R666" s="536" t="str">
        <f>IF($K666="Session Start", SUM($L666:(INDEX($K666:$K1653, (MATCH("Session End", $K666:$K1653, 0))))), "")</f>
        <v/>
      </c>
      <c r="W666" s="556" t="str">
        <f>IFERROR(INDEX('Kennel Link Mapping'!$B$1:$B$4, (MATCH('Session Log'!$V666, 'Kennel Link Mapping'!$A$1:$A$4, 0))), "")</f>
        <v/>
      </c>
    </row>
    <row r="667" spans="1:23" ht="39.75" customHeight="1" x14ac:dyDescent="0.15">
      <c r="A667" s="192"/>
      <c r="B667" s="118"/>
      <c r="C667" s="62"/>
      <c r="D667" s="165"/>
      <c r="E667" s="177"/>
      <c r="F667" s="165"/>
      <c r="G667" s="54"/>
      <c r="H667" s="54"/>
      <c r="I667" s="54"/>
      <c r="J667" s="169"/>
      <c r="K667" s="204"/>
      <c r="L667" s="521" t="str" cm="1">
        <f t="array" ref="L667">IFERROR(_xlfn.IFS($K667="1 - Start", (_xlfn.XLOOKUP("1 - End", $K667:$K1672,$J667:$J1672)) - (_xlfn.XLOOKUP("1 - Start", $K667:$K1672, $J667:$J1672)), $K667="2 - Start", (_xlfn.XLOOKUP("2 - End", $K667:$K1672, $J667:$J1672)) - (_xlfn.XLOOKUP("2 - Start", $K667:$K1672, $J667:$J1672)), $K667="3 - Start", (_xlfn.XLOOKUP("3 - End", $K667:K1672, $J667:$J1672)) - (_xlfn.XLOOKUP("3 - Start", $K667:K1672, $J667:$J1672)), $K667="4 - Start", (_xlfn.XLOOKUP("4 - End", $K667:$K1672, $J667:$J1672)) - (_xlfn.XLOOKUP("4 - Start", $K667:$K1672, $J667:J1672))), "")</f>
        <v/>
      </c>
      <c r="Q667" s="535" t="str" cm="1">
        <f t="array" ref="Q667">_xlfn.IFNA(IF($P667="N", $O667, (_xlfn.IFS(AND($P667="Y", $M667="1"), 15-$O667, AND($M667="2", $P667="Y"), 9-$O667, AND($M667="3", $P667="Y"), 11-$O667))), "")</f>
        <v/>
      </c>
      <c r="R667" s="536" t="str">
        <f>IF($K667="Session Start", SUM($L667:(INDEX($K667:$K1654, (MATCH("Session End", $K667:$K1654, 0))))), "")</f>
        <v/>
      </c>
      <c r="W667" s="556" t="str">
        <f>IFERROR(INDEX('Kennel Link Mapping'!$B$1:$B$4, (MATCH('Session Log'!$V667, 'Kennel Link Mapping'!$A$1:$A$4, 0))), "")</f>
        <v/>
      </c>
    </row>
    <row r="668" spans="1:23" ht="39.75" customHeight="1" x14ac:dyDescent="0.15">
      <c r="A668" s="192"/>
      <c r="B668" s="118"/>
      <c r="C668" s="62"/>
      <c r="D668" s="165"/>
      <c r="E668" s="177"/>
      <c r="F668" s="165"/>
      <c r="G668" s="54"/>
      <c r="H668" s="54"/>
      <c r="I668" s="54"/>
      <c r="J668" s="169"/>
      <c r="K668" s="204"/>
      <c r="L668" s="521" t="str" cm="1">
        <f t="array" ref="L668">IFERROR(_xlfn.IFS($K668="1 - Start", (_xlfn.XLOOKUP("1 - End", $K668:$K1673,$J668:$J1673)) - (_xlfn.XLOOKUP("1 - Start", $K668:$K1673, $J668:$J1673)), $K668="2 - Start", (_xlfn.XLOOKUP("2 - End", $K668:$K1673, $J668:$J1673)) - (_xlfn.XLOOKUP("2 - Start", $K668:$K1673, $J668:$J1673)), $K668="3 - Start", (_xlfn.XLOOKUP("3 - End", $K668:K1673, $J668:$J1673)) - (_xlfn.XLOOKUP("3 - Start", $K668:K1673, $J668:$J1673)), $K668="4 - Start", (_xlfn.XLOOKUP("4 - End", $K668:$K1673, $J668:$J1673)) - (_xlfn.XLOOKUP("4 - Start", $K668:$K1673, $J668:J1673))), "")</f>
        <v/>
      </c>
      <c r="Q668" s="535" t="str" cm="1">
        <f t="array" ref="Q668">_xlfn.IFNA(IF($P668="N", $O668, (_xlfn.IFS(AND($P668="Y", $M668="1"), 15-$O668, AND($M668="2", $P668="Y"), 9-$O668, AND($M668="3", $P668="Y"), 11-$O668))), "")</f>
        <v/>
      </c>
      <c r="R668" s="536" t="str">
        <f>IF($K668="Session Start", SUM($L668:(INDEX($K668:$K1655, (MATCH("Session End", $K668:$K1655, 0))))), "")</f>
        <v/>
      </c>
      <c r="W668" s="556" t="str">
        <f>IFERROR(INDEX('Kennel Link Mapping'!$B$1:$B$4, (MATCH('Session Log'!$V668, 'Kennel Link Mapping'!$A$1:$A$4, 0))), "")</f>
        <v/>
      </c>
    </row>
    <row r="669" spans="1:23" ht="39.75" customHeight="1" x14ac:dyDescent="0.15">
      <c r="A669" s="192"/>
      <c r="B669" s="118"/>
      <c r="C669" s="62"/>
      <c r="D669" s="165"/>
      <c r="E669" s="177"/>
      <c r="F669" s="165"/>
      <c r="G669" s="54"/>
      <c r="H669" s="54"/>
      <c r="I669" s="54"/>
      <c r="J669" s="169"/>
      <c r="K669" s="204"/>
      <c r="L669" s="521" t="str" cm="1">
        <f t="array" ref="L669">IFERROR(_xlfn.IFS($K669="1 - Start", (_xlfn.XLOOKUP("1 - End", $K669:$K1674,$J669:$J1674)) - (_xlfn.XLOOKUP("1 - Start", $K669:$K1674, $J669:$J1674)), $K669="2 - Start", (_xlfn.XLOOKUP("2 - End", $K669:$K1674, $J669:$J1674)) - (_xlfn.XLOOKUP("2 - Start", $K669:$K1674, $J669:$J1674)), $K669="3 - Start", (_xlfn.XLOOKUP("3 - End", $K669:K1674, $J669:$J1674)) - (_xlfn.XLOOKUP("3 - Start", $K669:K1674, $J669:$J1674)), $K669="4 - Start", (_xlfn.XLOOKUP("4 - End", $K669:$K1674, $J669:$J1674)) - (_xlfn.XLOOKUP("4 - Start", $K669:$K1674, $J669:J1674))), "")</f>
        <v/>
      </c>
      <c r="Q669" s="535" t="str" cm="1">
        <f t="array" ref="Q669">_xlfn.IFNA(IF($P669="N", $O669, (_xlfn.IFS(AND($P669="Y", $M669="1"), 15-$O669, AND($M669="2", $P669="Y"), 9-$O669, AND($M669="3", $P669="Y"), 11-$O669))), "")</f>
        <v/>
      </c>
      <c r="R669" s="536" t="str">
        <f>IF($K669="Session Start", SUM($L669:(INDEX($K669:$K1656, (MATCH("Session End", $K669:$K1656, 0))))), "")</f>
        <v/>
      </c>
      <c r="W669" s="556" t="str">
        <f>IFERROR(INDEX('Kennel Link Mapping'!$B$1:$B$4, (MATCH('Session Log'!$V669, 'Kennel Link Mapping'!$A$1:$A$4, 0))), "")</f>
        <v/>
      </c>
    </row>
    <row r="670" spans="1:23" ht="39.75" customHeight="1" x14ac:dyDescent="0.15">
      <c r="A670" s="192"/>
      <c r="B670" s="118"/>
      <c r="C670" s="62"/>
      <c r="D670" s="165"/>
      <c r="E670" s="177"/>
      <c r="F670" s="165"/>
      <c r="G670" s="54"/>
      <c r="H670" s="54"/>
      <c r="I670" s="54"/>
      <c r="J670" s="169"/>
      <c r="K670" s="204"/>
      <c r="L670" s="521" t="str" cm="1">
        <f t="array" ref="L670">IFERROR(_xlfn.IFS($K670="1 - Start", (_xlfn.XLOOKUP("1 - End", $K670:$K1675,$J670:$J1675)) - (_xlfn.XLOOKUP("1 - Start", $K670:$K1675, $J670:$J1675)), $K670="2 - Start", (_xlfn.XLOOKUP("2 - End", $K670:$K1675, $J670:$J1675)) - (_xlfn.XLOOKUP("2 - Start", $K670:$K1675, $J670:$J1675)), $K670="3 - Start", (_xlfn.XLOOKUP("3 - End", $K670:K1675, $J670:$J1675)) - (_xlfn.XLOOKUP("3 - Start", $K670:K1675, $J670:$J1675)), $K670="4 - Start", (_xlfn.XLOOKUP("4 - End", $K670:$K1675, $J670:$J1675)) - (_xlfn.XLOOKUP("4 - Start", $K670:$K1675, $J670:J1675))), "")</f>
        <v/>
      </c>
      <c r="Q670" s="535" t="str" cm="1">
        <f t="array" ref="Q670">_xlfn.IFNA(IF($P670="N", $O670, (_xlfn.IFS(AND($P670="Y", $M670="1"), 15-$O670, AND($M670="2", $P670="Y"), 9-$O670, AND($M670="3", $P670="Y"), 11-$O670))), "")</f>
        <v/>
      </c>
      <c r="R670" s="536" t="str">
        <f>IF($K670="Session Start", SUM($L670:(INDEX($K670:$K1657, (MATCH("Session End", $K670:$K1657, 0))))), "")</f>
        <v/>
      </c>
      <c r="W670" s="556" t="str">
        <f>IFERROR(INDEX('Kennel Link Mapping'!$B$1:$B$4, (MATCH('Session Log'!$V670, 'Kennel Link Mapping'!$A$1:$A$4, 0))), "")</f>
        <v/>
      </c>
    </row>
    <row r="671" spans="1:23" ht="39.75" customHeight="1" x14ac:dyDescent="0.15">
      <c r="A671" s="192"/>
      <c r="B671" s="118"/>
      <c r="C671" s="62"/>
      <c r="D671" s="165"/>
      <c r="E671" s="177"/>
      <c r="F671" s="165"/>
      <c r="G671" s="54"/>
      <c r="H671" s="54"/>
      <c r="I671" s="54"/>
      <c r="J671" s="169"/>
      <c r="K671" s="204"/>
      <c r="L671" s="521" t="str" cm="1">
        <f t="array" ref="L671">IFERROR(_xlfn.IFS($K671="1 - Start", (_xlfn.XLOOKUP("1 - End", $K671:$K1676,$J671:$J1676)) - (_xlfn.XLOOKUP("1 - Start", $K671:$K1676, $J671:$J1676)), $K671="2 - Start", (_xlfn.XLOOKUP("2 - End", $K671:$K1676, $J671:$J1676)) - (_xlfn.XLOOKUP("2 - Start", $K671:$K1676, $J671:$J1676)), $K671="3 - Start", (_xlfn.XLOOKUP("3 - End", $K671:K1676, $J671:$J1676)) - (_xlfn.XLOOKUP("3 - Start", $K671:K1676, $J671:$J1676)), $K671="4 - Start", (_xlfn.XLOOKUP("4 - End", $K671:$K1676, $J671:$J1676)) - (_xlfn.XLOOKUP("4 - Start", $K671:$K1676, $J671:J1676))), "")</f>
        <v/>
      </c>
      <c r="Q671" s="535" t="str" cm="1">
        <f t="array" ref="Q671">_xlfn.IFNA(IF($P671="N", $O671, (_xlfn.IFS(AND($P671="Y", $M671="1"), 15-$O671, AND($M671="2", $P671="Y"), 9-$O671, AND($M671="3", $P671="Y"), 11-$O671))), "")</f>
        <v/>
      </c>
      <c r="R671" s="536" t="str">
        <f>IF($K671="Session Start", SUM($L671:(INDEX($K671:$K1658, (MATCH("Session End", $K671:$K1658, 0))))), "")</f>
        <v/>
      </c>
      <c r="W671" s="556" t="str">
        <f>IFERROR(INDEX('Kennel Link Mapping'!$B$1:$B$4, (MATCH('Session Log'!$V671, 'Kennel Link Mapping'!$A$1:$A$4, 0))), "")</f>
        <v/>
      </c>
    </row>
    <row r="672" spans="1:23" ht="39.75" customHeight="1" x14ac:dyDescent="0.15">
      <c r="A672" s="192"/>
      <c r="B672" s="118"/>
      <c r="C672" s="62"/>
      <c r="D672" s="165"/>
      <c r="E672" s="177"/>
      <c r="F672" s="165"/>
      <c r="G672" s="54"/>
      <c r="H672" s="54"/>
      <c r="I672" s="54"/>
      <c r="J672" s="169"/>
      <c r="K672" s="204"/>
      <c r="L672" s="521" t="str" cm="1">
        <f t="array" ref="L672">IFERROR(_xlfn.IFS($K672="1 - Start", (_xlfn.XLOOKUP("1 - End", $K672:$K1677,$J672:$J1677)) - (_xlfn.XLOOKUP("1 - Start", $K672:$K1677, $J672:$J1677)), $K672="2 - Start", (_xlfn.XLOOKUP("2 - End", $K672:$K1677, $J672:$J1677)) - (_xlfn.XLOOKUP("2 - Start", $K672:$K1677, $J672:$J1677)), $K672="3 - Start", (_xlfn.XLOOKUP("3 - End", $K672:K1677, $J672:$J1677)) - (_xlfn.XLOOKUP("3 - Start", $K672:K1677, $J672:$J1677)), $K672="4 - Start", (_xlfn.XLOOKUP("4 - End", $K672:$K1677, $J672:$J1677)) - (_xlfn.XLOOKUP("4 - Start", $K672:$K1677, $J672:J1677))), "")</f>
        <v/>
      </c>
      <c r="Q672" s="535" t="str" cm="1">
        <f t="array" ref="Q672">_xlfn.IFNA(IF($P672="N", $O672, (_xlfn.IFS(AND($P672="Y", $M672="1"), 15-$O672, AND($M672="2", $P672="Y"), 9-$O672, AND($M672="3", $P672="Y"), 11-$O672))), "")</f>
        <v/>
      </c>
      <c r="R672" s="536" t="str">
        <f>IF($K672="Session Start", SUM($L672:(INDEX($K672:$K1659, (MATCH("Session End", $K672:$K1659, 0))))), "")</f>
        <v/>
      </c>
      <c r="W672" s="556" t="str">
        <f>IFERROR(INDEX('Kennel Link Mapping'!$B$1:$B$4, (MATCH('Session Log'!$V672, 'Kennel Link Mapping'!$A$1:$A$4, 0))), "")</f>
        <v/>
      </c>
    </row>
    <row r="673" spans="1:23" ht="39.75" customHeight="1" x14ac:dyDescent="0.15">
      <c r="A673" s="192"/>
      <c r="B673" s="118"/>
      <c r="C673" s="62"/>
      <c r="D673" s="165"/>
      <c r="E673" s="177"/>
      <c r="F673" s="165"/>
      <c r="G673" s="54"/>
      <c r="H673" s="54"/>
      <c r="I673" s="54"/>
      <c r="J673" s="169"/>
      <c r="K673" s="204"/>
      <c r="L673" s="521" t="str" cm="1">
        <f t="array" ref="L673">IFERROR(_xlfn.IFS($K673="1 - Start", (_xlfn.XLOOKUP("1 - End", $K673:$K1678,$J673:$J1678)) - (_xlfn.XLOOKUP("1 - Start", $K673:$K1678, $J673:$J1678)), $K673="2 - Start", (_xlfn.XLOOKUP("2 - End", $K673:$K1678, $J673:$J1678)) - (_xlfn.XLOOKUP("2 - Start", $K673:$K1678, $J673:$J1678)), $K673="3 - Start", (_xlfn.XLOOKUP("3 - End", $K673:K1678, $J673:$J1678)) - (_xlfn.XLOOKUP("3 - Start", $K673:K1678, $J673:$J1678)), $K673="4 - Start", (_xlfn.XLOOKUP("4 - End", $K673:$K1678, $J673:$J1678)) - (_xlfn.XLOOKUP("4 - Start", $K673:$K1678, $J673:J1678))), "")</f>
        <v/>
      </c>
      <c r="Q673" s="535" t="str" cm="1">
        <f t="array" ref="Q673">_xlfn.IFNA(IF($P673="N", $O673, (_xlfn.IFS(AND($P673="Y", $M673="1"), 15-$O673, AND($M673="2", $P673="Y"), 9-$O673, AND($M673="3", $P673="Y"), 11-$O673))), "")</f>
        <v/>
      </c>
      <c r="R673" s="536" t="str">
        <f>IF($K673="Session Start", SUM($L673:(INDEX($K673:$K1660, (MATCH("Session End", $K673:$K1660, 0))))), "")</f>
        <v/>
      </c>
      <c r="W673" s="556" t="str">
        <f>IFERROR(INDEX('Kennel Link Mapping'!$B$1:$B$4, (MATCH('Session Log'!$V673, 'Kennel Link Mapping'!$A$1:$A$4, 0))), "")</f>
        <v/>
      </c>
    </row>
    <row r="674" spans="1:23" ht="39.75" customHeight="1" x14ac:dyDescent="0.15">
      <c r="A674" s="192"/>
      <c r="B674" s="118"/>
      <c r="C674" s="62"/>
      <c r="D674" s="165"/>
      <c r="E674" s="177"/>
      <c r="F674" s="165"/>
      <c r="G674" s="54"/>
      <c r="H674" s="54"/>
      <c r="I674" s="54"/>
      <c r="J674" s="169"/>
      <c r="K674" s="204"/>
      <c r="L674" s="521" t="str" cm="1">
        <f t="array" ref="L674">IFERROR(_xlfn.IFS($K674="1 - Start", (_xlfn.XLOOKUP("1 - End", $K674:$K1679,$J674:$J1679)) - (_xlfn.XLOOKUP("1 - Start", $K674:$K1679, $J674:$J1679)), $K674="2 - Start", (_xlfn.XLOOKUP("2 - End", $K674:$K1679, $J674:$J1679)) - (_xlfn.XLOOKUP("2 - Start", $K674:$K1679, $J674:$J1679)), $K674="3 - Start", (_xlfn.XLOOKUP("3 - End", $K674:K1679, $J674:$J1679)) - (_xlfn.XLOOKUP("3 - Start", $K674:K1679, $J674:$J1679)), $K674="4 - Start", (_xlfn.XLOOKUP("4 - End", $K674:$K1679, $J674:$J1679)) - (_xlfn.XLOOKUP("4 - Start", $K674:$K1679, $J674:J1679))), "")</f>
        <v/>
      </c>
      <c r="Q674" s="535" t="str" cm="1">
        <f t="array" ref="Q674">_xlfn.IFNA(IF($P674="N", $O674, (_xlfn.IFS(AND($P674="Y", $M674="1"), 15-$O674, AND($M674="2", $P674="Y"), 9-$O674, AND($M674="3", $P674="Y"), 11-$O674))), "")</f>
        <v/>
      </c>
      <c r="R674" s="536" t="str">
        <f>IF($K674="Session Start", SUM($L674:(INDEX($K674:$K1661, (MATCH("Session End", $K674:$K1661, 0))))), "")</f>
        <v/>
      </c>
      <c r="W674" s="556" t="str">
        <f>IFERROR(INDEX('Kennel Link Mapping'!$B$1:$B$4, (MATCH('Session Log'!$V674, 'Kennel Link Mapping'!$A$1:$A$4, 0))), "")</f>
        <v/>
      </c>
    </row>
    <row r="675" spans="1:23" ht="39.75" customHeight="1" x14ac:dyDescent="0.15">
      <c r="A675" s="192"/>
      <c r="B675" s="118"/>
      <c r="C675" s="62"/>
      <c r="D675" s="165"/>
      <c r="E675" s="177"/>
      <c r="F675" s="165"/>
      <c r="G675" s="54"/>
      <c r="H675" s="54"/>
      <c r="I675" s="54"/>
      <c r="J675" s="169"/>
      <c r="K675" s="204"/>
      <c r="L675" s="521" t="str" cm="1">
        <f t="array" ref="L675">IFERROR(_xlfn.IFS($K675="1 - Start", (_xlfn.XLOOKUP("1 - End", $K675:$K1680,$J675:$J1680)) - (_xlfn.XLOOKUP("1 - Start", $K675:$K1680, $J675:$J1680)), $K675="2 - Start", (_xlfn.XLOOKUP("2 - End", $K675:$K1680, $J675:$J1680)) - (_xlfn.XLOOKUP("2 - Start", $K675:$K1680, $J675:$J1680)), $K675="3 - Start", (_xlfn.XLOOKUP("3 - End", $K675:K1680, $J675:$J1680)) - (_xlfn.XLOOKUP("3 - Start", $K675:K1680, $J675:$J1680)), $K675="4 - Start", (_xlfn.XLOOKUP("4 - End", $K675:$K1680, $J675:$J1680)) - (_xlfn.XLOOKUP("4 - Start", $K675:$K1680, $J675:J1680))), "")</f>
        <v/>
      </c>
      <c r="Q675" s="535" t="str" cm="1">
        <f t="array" ref="Q675">_xlfn.IFNA(IF($P675="N", $O675, (_xlfn.IFS(AND($P675="Y", $M675="1"), 15-$O675, AND($M675="2", $P675="Y"), 9-$O675, AND($M675="3", $P675="Y"), 11-$O675))), "")</f>
        <v/>
      </c>
      <c r="R675" s="536" t="str">
        <f>IF($K675="Session Start", SUM($L675:(INDEX($K675:$K1662, (MATCH("Session End", $K675:$K1662, 0))))), "")</f>
        <v/>
      </c>
      <c r="W675" s="556" t="str">
        <f>IFERROR(INDEX('Kennel Link Mapping'!$B$1:$B$4, (MATCH('Session Log'!$V675, 'Kennel Link Mapping'!$A$1:$A$4, 0))), "")</f>
        <v/>
      </c>
    </row>
    <row r="676" spans="1:23" ht="39.75" customHeight="1" x14ac:dyDescent="0.15">
      <c r="A676" s="192"/>
      <c r="B676" s="118"/>
      <c r="C676" s="62"/>
      <c r="D676" s="165"/>
      <c r="E676" s="177"/>
      <c r="F676" s="165"/>
      <c r="G676" s="54"/>
      <c r="H676" s="54"/>
      <c r="I676" s="54"/>
      <c r="J676" s="169"/>
      <c r="K676" s="204"/>
      <c r="L676" s="521" t="str" cm="1">
        <f t="array" ref="L676">IFERROR(_xlfn.IFS($K676="1 - Start", (_xlfn.XLOOKUP("1 - End", $K676:$K1681,$J676:$J1681)) - (_xlfn.XLOOKUP("1 - Start", $K676:$K1681, $J676:$J1681)), $K676="2 - Start", (_xlfn.XLOOKUP("2 - End", $K676:$K1681, $J676:$J1681)) - (_xlfn.XLOOKUP("2 - Start", $K676:$K1681, $J676:$J1681)), $K676="3 - Start", (_xlfn.XLOOKUP("3 - End", $K676:K1681, $J676:$J1681)) - (_xlfn.XLOOKUP("3 - Start", $K676:K1681, $J676:$J1681)), $K676="4 - Start", (_xlfn.XLOOKUP("4 - End", $K676:$K1681, $J676:$J1681)) - (_xlfn.XLOOKUP("4 - Start", $K676:$K1681, $J676:J1681))), "")</f>
        <v/>
      </c>
      <c r="Q676" s="535" t="str" cm="1">
        <f t="array" ref="Q676">_xlfn.IFNA(IF($P676="N", $O676, (_xlfn.IFS(AND($P676="Y", $M676="1"), 15-$O676, AND($M676="2", $P676="Y"), 9-$O676, AND($M676="3", $P676="Y"), 11-$O676))), "")</f>
        <v/>
      </c>
      <c r="R676" s="536" t="str">
        <f>IF($K676="Session Start", SUM($L676:(INDEX($K676:$K1663, (MATCH("Session End", $K676:$K1663, 0))))), "")</f>
        <v/>
      </c>
      <c r="W676" s="556" t="str">
        <f>IFERROR(INDEX('Kennel Link Mapping'!$B$1:$B$4, (MATCH('Session Log'!$V676, 'Kennel Link Mapping'!$A$1:$A$4, 0))), "")</f>
        <v/>
      </c>
    </row>
    <row r="677" spans="1:23" ht="39.75" customHeight="1" x14ac:dyDescent="0.15">
      <c r="A677" s="192"/>
      <c r="B677" s="118"/>
      <c r="C677" s="62"/>
      <c r="D677" s="165"/>
      <c r="E677" s="177"/>
      <c r="F677" s="165"/>
      <c r="G677" s="54"/>
      <c r="H677" s="54"/>
      <c r="I677" s="54"/>
      <c r="J677" s="169"/>
      <c r="K677" s="204"/>
      <c r="L677" s="521" t="str" cm="1">
        <f t="array" ref="L677">IFERROR(_xlfn.IFS($K677="1 - Start", (_xlfn.XLOOKUP("1 - End", $K677:$K1682,$J677:$J1682)) - (_xlfn.XLOOKUP("1 - Start", $K677:$K1682, $J677:$J1682)), $K677="2 - Start", (_xlfn.XLOOKUP("2 - End", $K677:$K1682, $J677:$J1682)) - (_xlfn.XLOOKUP("2 - Start", $K677:$K1682, $J677:$J1682)), $K677="3 - Start", (_xlfn.XLOOKUP("3 - End", $K677:K1682, $J677:$J1682)) - (_xlfn.XLOOKUP("3 - Start", $K677:K1682, $J677:$J1682)), $K677="4 - Start", (_xlfn.XLOOKUP("4 - End", $K677:$K1682, $J677:$J1682)) - (_xlfn.XLOOKUP("4 - Start", $K677:$K1682, $J677:J1682))), "")</f>
        <v/>
      </c>
      <c r="Q677" s="535" t="str" cm="1">
        <f t="array" ref="Q677">_xlfn.IFNA(IF($P677="N", $O677, (_xlfn.IFS(AND($P677="Y", $M677="1"), 15-$O677, AND($M677="2", $P677="Y"), 9-$O677, AND($M677="3", $P677="Y"), 11-$O677))), "")</f>
        <v/>
      </c>
      <c r="R677" s="536" t="str">
        <f>IF($K677="Session Start", SUM($L677:(INDEX($K677:$K1664, (MATCH("Session End", $K677:$K1664, 0))))), "")</f>
        <v/>
      </c>
      <c r="W677" s="556" t="str">
        <f>IFERROR(INDEX('Kennel Link Mapping'!$B$1:$B$4, (MATCH('Session Log'!$V677, 'Kennel Link Mapping'!$A$1:$A$4, 0))), "")</f>
        <v/>
      </c>
    </row>
    <row r="678" spans="1:23" ht="39.75" customHeight="1" x14ac:dyDescent="0.15">
      <c r="A678" s="192"/>
      <c r="B678" s="118"/>
      <c r="C678" s="62"/>
      <c r="D678" s="165"/>
      <c r="E678" s="177"/>
      <c r="F678" s="165"/>
      <c r="G678" s="54"/>
      <c r="H678" s="54"/>
      <c r="I678" s="54"/>
      <c r="J678" s="169"/>
      <c r="K678" s="204"/>
      <c r="L678" s="521" t="str" cm="1">
        <f t="array" ref="L678">IFERROR(_xlfn.IFS($K678="1 - Start", (_xlfn.XLOOKUP("1 - End", $K678:$K1683,$J678:$J1683)) - (_xlfn.XLOOKUP("1 - Start", $K678:$K1683, $J678:$J1683)), $K678="2 - Start", (_xlfn.XLOOKUP("2 - End", $K678:$K1683, $J678:$J1683)) - (_xlfn.XLOOKUP("2 - Start", $K678:$K1683, $J678:$J1683)), $K678="3 - Start", (_xlfn.XLOOKUP("3 - End", $K678:K1683, $J678:$J1683)) - (_xlfn.XLOOKUP("3 - Start", $K678:K1683, $J678:$J1683)), $K678="4 - Start", (_xlfn.XLOOKUP("4 - End", $K678:$K1683, $J678:$J1683)) - (_xlfn.XLOOKUP("4 - Start", $K678:$K1683, $J678:J1683))), "")</f>
        <v/>
      </c>
      <c r="Q678" s="535" t="str" cm="1">
        <f t="array" ref="Q678">_xlfn.IFNA(IF($P678="N", $O678, (_xlfn.IFS(AND($P678="Y", $M678="1"), 15-$O678, AND($M678="2", $P678="Y"), 9-$O678, AND($M678="3", $P678="Y"), 11-$O678))), "")</f>
        <v/>
      </c>
      <c r="R678" s="536" t="str">
        <f>IF($K678="Session Start", SUM($L678:(INDEX($K678:$K1665, (MATCH("Session End", $K678:$K1665, 0))))), "")</f>
        <v/>
      </c>
      <c r="W678" s="556" t="str">
        <f>IFERROR(INDEX('Kennel Link Mapping'!$B$1:$B$4, (MATCH('Session Log'!$V678, 'Kennel Link Mapping'!$A$1:$A$4, 0))), "")</f>
        <v/>
      </c>
    </row>
    <row r="679" spans="1:23" ht="39.75" customHeight="1" x14ac:dyDescent="0.15">
      <c r="A679" s="192"/>
      <c r="B679" s="118"/>
      <c r="C679" s="62"/>
      <c r="D679" s="165"/>
      <c r="E679" s="177"/>
      <c r="F679" s="165"/>
      <c r="G679" s="54"/>
      <c r="H679" s="54"/>
      <c r="I679" s="54"/>
      <c r="J679" s="169"/>
      <c r="K679" s="204"/>
      <c r="L679" s="521" t="str" cm="1">
        <f t="array" ref="L679">IFERROR(_xlfn.IFS($K679="1 - Start", (_xlfn.XLOOKUP("1 - End", $K679:$K1684,$J679:$J1684)) - (_xlfn.XLOOKUP("1 - Start", $K679:$K1684, $J679:$J1684)), $K679="2 - Start", (_xlfn.XLOOKUP("2 - End", $K679:$K1684, $J679:$J1684)) - (_xlfn.XLOOKUP("2 - Start", $K679:$K1684, $J679:$J1684)), $K679="3 - Start", (_xlfn.XLOOKUP("3 - End", $K679:K1684, $J679:$J1684)) - (_xlfn.XLOOKUP("3 - Start", $K679:K1684, $J679:$J1684)), $K679="4 - Start", (_xlfn.XLOOKUP("4 - End", $K679:$K1684, $J679:$J1684)) - (_xlfn.XLOOKUP("4 - Start", $K679:$K1684, $J679:J1684))), "")</f>
        <v/>
      </c>
      <c r="Q679" s="535" t="str" cm="1">
        <f t="array" ref="Q679">_xlfn.IFNA(IF($P679="N", $O679, (_xlfn.IFS(AND($P679="Y", $M679="1"), 15-$O679, AND($M679="2", $P679="Y"), 9-$O679, AND($M679="3", $P679="Y"), 11-$O679))), "")</f>
        <v/>
      </c>
      <c r="R679" s="536" t="str">
        <f>IF($K679="Session Start", SUM($L679:(INDEX($K679:$K1666, (MATCH("Session End", $K679:$K1666, 0))))), "")</f>
        <v/>
      </c>
      <c r="W679" s="556" t="str">
        <f>IFERROR(INDEX('Kennel Link Mapping'!$B$1:$B$4, (MATCH('Session Log'!$V679, 'Kennel Link Mapping'!$A$1:$A$4, 0))), "")</f>
        <v/>
      </c>
    </row>
    <row r="680" spans="1:23" ht="39.75" customHeight="1" x14ac:dyDescent="0.15">
      <c r="A680" s="192"/>
      <c r="B680" s="118"/>
      <c r="C680" s="62"/>
      <c r="D680" s="165"/>
      <c r="E680" s="177"/>
      <c r="F680" s="165"/>
      <c r="G680" s="54"/>
      <c r="H680" s="54"/>
      <c r="I680" s="54"/>
      <c r="J680" s="169"/>
      <c r="K680" s="204"/>
      <c r="L680" s="521" t="str" cm="1">
        <f t="array" ref="L680">IFERROR(_xlfn.IFS($K680="1 - Start", (_xlfn.XLOOKUP("1 - End", $K680:$K1685,$J680:$J1685)) - (_xlfn.XLOOKUP("1 - Start", $K680:$K1685, $J680:$J1685)), $K680="2 - Start", (_xlfn.XLOOKUP("2 - End", $K680:$K1685, $J680:$J1685)) - (_xlfn.XLOOKUP("2 - Start", $K680:$K1685, $J680:$J1685)), $K680="3 - Start", (_xlfn.XLOOKUP("3 - End", $K680:K1685, $J680:$J1685)) - (_xlfn.XLOOKUP("3 - Start", $K680:K1685, $J680:$J1685)), $K680="4 - Start", (_xlfn.XLOOKUP("4 - End", $K680:$K1685, $J680:$J1685)) - (_xlfn.XLOOKUP("4 - Start", $K680:$K1685, $J680:J1685))), "")</f>
        <v/>
      </c>
      <c r="Q680" s="535" t="str" cm="1">
        <f t="array" ref="Q680">_xlfn.IFNA(IF($P680="N", $O680, (_xlfn.IFS(AND($P680="Y", $M680="1"), 15-$O680, AND($M680="2", $P680="Y"), 9-$O680, AND($M680="3", $P680="Y"), 11-$O680))), "")</f>
        <v/>
      </c>
      <c r="R680" s="536" t="str">
        <f>IF($K680="Session Start", SUM($L680:(INDEX($K680:$K1667, (MATCH("Session End", $K680:$K1667, 0))))), "")</f>
        <v/>
      </c>
      <c r="W680" s="556" t="str">
        <f>IFERROR(INDEX('Kennel Link Mapping'!$B$1:$B$4, (MATCH('Session Log'!$V680, 'Kennel Link Mapping'!$A$1:$A$4, 0))), "")</f>
        <v/>
      </c>
    </row>
    <row r="681" spans="1:23" ht="39.75" customHeight="1" x14ac:dyDescent="0.15">
      <c r="A681" s="192"/>
      <c r="B681" s="118"/>
      <c r="C681" s="62"/>
      <c r="D681" s="165"/>
      <c r="E681" s="177"/>
      <c r="F681" s="165"/>
      <c r="G681" s="54"/>
      <c r="H681" s="54"/>
      <c r="I681" s="54"/>
      <c r="J681" s="169"/>
      <c r="K681" s="204"/>
      <c r="L681" s="521" t="str" cm="1">
        <f t="array" ref="L681">IFERROR(_xlfn.IFS($K681="1 - Start", (_xlfn.XLOOKUP("1 - End", $K681:$K1686,$J681:$J1686)) - (_xlfn.XLOOKUP("1 - Start", $K681:$K1686, $J681:$J1686)), $K681="2 - Start", (_xlfn.XLOOKUP("2 - End", $K681:$K1686, $J681:$J1686)) - (_xlfn.XLOOKUP("2 - Start", $K681:$K1686, $J681:$J1686)), $K681="3 - Start", (_xlfn.XLOOKUP("3 - End", $K681:K1686, $J681:$J1686)) - (_xlfn.XLOOKUP("3 - Start", $K681:K1686, $J681:$J1686)), $K681="4 - Start", (_xlfn.XLOOKUP("4 - End", $K681:$K1686, $J681:$J1686)) - (_xlfn.XLOOKUP("4 - Start", $K681:$K1686, $J681:J1686))), "")</f>
        <v/>
      </c>
      <c r="Q681" s="535" t="str" cm="1">
        <f t="array" ref="Q681">_xlfn.IFNA(IF($P681="N", $O681, (_xlfn.IFS(AND($P681="Y", $M681="1"), 15-$O681, AND($M681="2", $P681="Y"), 9-$O681, AND($M681="3", $P681="Y"), 11-$O681))), "")</f>
        <v/>
      </c>
      <c r="R681" s="536" t="str">
        <f>IF($K681="Session Start", SUM($L681:(INDEX($K681:$K1668, (MATCH("Session End", $K681:$K1668, 0))))), "")</f>
        <v/>
      </c>
      <c r="W681" s="556" t="str">
        <f>IFERROR(INDEX('Kennel Link Mapping'!$B$1:$B$4, (MATCH('Session Log'!$V681, 'Kennel Link Mapping'!$A$1:$A$4, 0))), "")</f>
        <v/>
      </c>
    </row>
    <row r="682" spans="1:23" ht="39.75" customHeight="1" x14ac:dyDescent="0.15">
      <c r="A682" s="192"/>
      <c r="B682" s="118"/>
      <c r="C682" s="62"/>
      <c r="D682" s="165"/>
      <c r="E682" s="177"/>
      <c r="F682" s="165"/>
      <c r="G682" s="54"/>
      <c r="H682" s="54"/>
      <c r="I682" s="54"/>
      <c r="J682" s="169"/>
      <c r="K682" s="204"/>
      <c r="L682" s="521" t="str" cm="1">
        <f t="array" ref="L682">IFERROR(_xlfn.IFS($K682="1 - Start", (_xlfn.XLOOKUP("1 - End", $K682:$K1687,$J682:$J1687)) - (_xlfn.XLOOKUP("1 - Start", $K682:$K1687, $J682:$J1687)), $K682="2 - Start", (_xlfn.XLOOKUP("2 - End", $K682:$K1687, $J682:$J1687)) - (_xlfn.XLOOKUP("2 - Start", $K682:$K1687, $J682:$J1687)), $K682="3 - Start", (_xlfn.XLOOKUP("3 - End", $K682:K1687, $J682:$J1687)) - (_xlfn.XLOOKUP("3 - Start", $K682:K1687, $J682:$J1687)), $K682="4 - Start", (_xlfn.XLOOKUP("4 - End", $K682:$K1687, $J682:$J1687)) - (_xlfn.XLOOKUP("4 - Start", $K682:$K1687, $J682:J1687))), "")</f>
        <v/>
      </c>
      <c r="Q682" s="535" t="str" cm="1">
        <f t="array" ref="Q682">_xlfn.IFNA(IF($P682="N", $O682, (_xlfn.IFS(AND($P682="Y", $M682="1"), 15-$O682, AND($M682="2", $P682="Y"), 9-$O682, AND($M682="3", $P682="Y"), 11-$O682))), "")</f>
        <v/>
      </c>
      <c r="R682" s="536" t="str">
        <f>IF($K682="Session Start", SUM($L682:(INDEX($K682:$K1669, (MATCH("Session End", $K682:$K1669, 0))))), "")</f>
        <v/>
      </c>
      <c r="W682" s="556" t="str">
        <f>IFERROR(INDEX('Kennel Link Mapping'!$B$1:$B$4, (MATCH('Session Log'!$V682, 'Kennel Link Mapping'!$A$1:$A$4, 0))), "")</f>
        <v/>
      </c>
    </row>
    <row r="683" spans="1:23" ht="39.75" customHeight="1" x14ac:dyDescent="0.15">
      <c r="A683" s="192"/>
      <c r="B683" s="118"/>
      <c r="C683" s="62"/>
      <c r="D683" s="165"/>
      <c r="E683" s="177"/>
      <c r="F683" s="165"/>
      <c r="G683" s="54"/>
      <c r="H683" s="54"/>
      <c r="I683" s="54"/>
      <c r="J683" s="169"/>
      <c r="K683" s="204"/>
      <c r="L683" s="521" t="str" cm="1">
        <f t="array" ref="L683">IFERROR(_xlfn.IFS($K683="1 - Start", (_xlfn.XLOOKUP("1 - End", $K683:$K1688,$J683:$J1688)) - (_xlfn.XLOOKUP("1 - Start", $K683:$K1688, $J683:$J1688)), $K683="2 - Start", (_xlfn.XLOOKUP("2 - End", $K683:$K1688, $J683:$J1688)) - (_xlfn.XLOOKUP("2 - Start", $K683:$K1688, $J683:$J1688)), $K683="3 - Start", (_xlfn.XLOOKUP("3 - End", $K683:K1688, $J683:$J1688)) - (_xlfn.XLOOKUP("3 - Start", $K683:K1688, $J683:$J1688)), $K683="4 - Start", (_xlfn.XLOOKUP("4 - End", $K683:$K1688, $J683:$J1688)) - (_xlfn.XLOOKUP("4 - Start", $K683:$K1688, $J683:J1688))), "")</f>
        <v/>
      </c>
      <c r="Q683" s="535" t="str" cm="1">
        <f t="array" ref="Q683">_xlfn.IFNA(IF($P683="N", $O683, (_xlfn.IFS(AND($P683="Y", $M683="1"), 15-$O683, AND($M683="2", $P683="Y"), 9-$O683, AND($M683="3", $P683="Y"), 11-$O683))), "")</f>
        <v/>
      </c>
      <c r="R683" s="536" t="str">
        <f>IF($K683="Session Start", SUM($L683:(INDEX($K683:$K1670, (MATCH("Session End", $K683:$K1670, 0))))), "")</f>
        <v/>
      </c>
      <c r="W683" s="556" t="str">
        <f>IFERROR(INDEX('Kennel Link Mapping'!$B$1:$B$4, (MATCH('Session Log'!$V683, 'Kennel Link Mapping'!$A$1:$A$4, 0))), "")</f>
        <v/>
      </c>
    </row>
    <row r="684" spans="1:23" ht="39.75" customHeight="1" x14ac:dyDescent="0.15">
      <c r="A684" s="192"/>
      <c r="B684" s="118"/>
      <c r="C684" s="62"/>
      <c r="D684" s="165"/>
      <c r="E684" s="177"/>
      <c r="F684" s="165"/>
      <c r="G684" s="54"/>
      <c r="H684" s="54"/>
      <c r="I684" s="54"/>
      <c r="J684" s="169"/>
      <c r="K684" s="204"/>
      <c r="L684" s="521" t="str" cm="1">
        <f t="array" ref="L684">IFERROR(_xlfn.IFS($K684="1 - Start", (_xlfn.XLOOKUP("1 - End", $K684:$K1689,$J684:$J1689)) - (_xlfn.XLOOKUP("1 - Start", $K684:$K1689, $J684:$J1689)), $K684="2 - Start", (_xlfn.XLOOKUP("2 - End", $K684:$K1689, $J684:$J1689)) - (_xlfn.XLOOKUP("2 - Start", $K684:$K1689, $J684:$J1689)), $K684="3 - Start", (_xlfn.XLOOKUP("3 - End", $K684:K1689, $J684:$J1689)) - (_xlfn.XLOOKUP("3 - Start", $K684:K1689, $J684:$J1689)), $K684="4 - Start", (_xlfn.XLOOKUP("4 - End", $K684:$K1689, $J684:$J1689)) - (_xlfn.XLOOKUP("4 - Start", $K684:$K1689, $J684:J1689))), "")</f>
        <v/>
      </c>
      <c r="Q684" s="535" t="str" cm="1">
        <f t="array" ref="Q684">_xlfn.IFNA(IF($P684="N", $O684, (_xlfn.IFS(AND($P684="Y", $M684="1"), 15-$O684, AND($M684="2", $P684="Y"), 9-$O684, AND($M684="3", $P684="Y"), 11-$O684))), "")</f>
        <v/>
      </c>
      <c r="R684" s="536" t="str">
        <f>IF($K684="Session Start", SUM($L684:(INDEX($K684:$K1671, (MATCH("Session End", $K684:$K1671, 0))))), "")</f>
        <v/>
      </c>
      <c r="W684" s="556" t="str">
        <f>IFERROR(INDEX('Kennel Link Mapping'!$B$1:$B$4, (MATCH('Session Log'!$V684, 'Kennel Link Mapping'!$A$1:$A$4, 0))), "")</f>
        <v/>
      </c>
    </row>
    <row r="685" spans="1:23" ht="39.75" customHeight="1" x14ac:dyDescent="0.15">
      <c r="A685" s="192"/>
      <c r="B685" s="118"/>
      <c r="C685" s="62"/>
      <c r="D685" s="165"/>
      <c r="E685" s="177"/>
      <c r="F685" s="165"/>
      <c r="G685" s="54"/>
      <c r="H685" s="54"/>
      <c r="I685" s="54"/>
      <c r="J685" s="169"/>
      <c r="K685" s="204"/>
      <c r="L685" s="521" t="str" cm="1">
        <f t="array" ref="L685">IFERROR(_xlfn.IFS($K685="1 - Start", (_xlfn.XLOOKUP("1 - End", $K685:$K1690,$J685:$J1690)) - (_xlfn.XLOOKUP("1 - Start", $K685:$K1690, $J685:$J1690)), $K685="2 - Start", (_xlfn.XLOOKUP("2 - End", $K685:$K1690, $J685:$J1690)) - (_xlfn.XLOOKUP("2 - Start", $K685:$K1690, $J685:$J1690)), $K685="3 - Start", (_xlfn.XLOOKUP("3 - End", $K685:K1690, $J685:$J1690)) - (_xlfn.XLOOKUP("3 - Start", $K685:K1690, $J685:$J1690)), $K685="4 - Start", (_xlfn.XLOOKUP("4 - End", $K685:$K1690, $J685:$J1690)) - (_xlfn.XLOOKUP("4 - Start", $K685:$K1690, $J685:J1690))), "")</f>
        <v/>
      </c>
      <c r="Q685" s="535" t="str" cm="1">
        <f t="array" ref="Q685">_xlfn.IFNA(IF($P685="N", $O685, (_xlfn.IFS(AND($P685="Y", $M685="1"), 15-$O685, AND($M685="2", $P685="Y"), 9-$O685, AND($M685="3", $P685="Y"), 11-$O685))), "")</f>
        <v/>
      </c>
      <c r="R685" s="536" t="str">
        <f>IF($K685="Session Start", SUM($L685:(INDEX($K685:$K1672, (MATCH("Session End", $K685:$K1672, 0))))), "")</f>
        <v/>
      </c>
      <c r="W685" s="556" t="str">
        <f>IFERROR(INDEX('Kennel Link Mapping'!$B$1:$B$4, (MATCH('Session Log'!$V685, 'Kennel Link Mapping'!$A$1:$A$4, 0))), "")</f>
        <v/>
      </c>
    </row>
    <row r="686" spans="1:23" ht="39.75" customHeight="1" x14ac:dyDescent="0.15">
      <c r="A686" s="192"/>
      <c r="B686" s="118"/>
      <c r="C686" s="62"/>
      <c r="D686" s="165"/>
      <c r="E686" s="177"/>
      <c r="F686" s="165"/>
      <c r="G686" s="54"/>
      <c r="H686" s="54"/>
      <c r="I686" s="54"/>
      <c r="J686" s="169"/>
      <c r="K686" s="204"/>
      <c r="L686" s="521" t="str" cm="1">
        <f t="array" ref="L686">IFERROR(_xlfn.IFS($K686="1 - Start", (_xlfn.XLOOKUP("1 - End", $K686:$K1691,$J686:$J1691)) - (_xlfn.XLOOKUP("1 - Start", $K686:$K1691, $J686:$J1691)), $K686="2 - Start", (_xlfn.XLOOKUP("2 - End", $K686:$K1691, $J686:$J1691)) - (_xlfn.XLOOKUP("2 - Start", $K686:$K1691, $J686:$J1691)), $K686="3 - Start", (_xlfn.XLOOKUP("3 - End", $K686:K1691, $J686:$J1691)) - (_xlfn.XLOOKUP("3 - Start", $K686:K1691, $J686:$J1691)), $K686="4 - Start", (_xlfn.XLOOKUP("4 - End", $K686:$K1691, $J686:$J1691)) - (_xlfn.XLOOKUP("4 - Start", $K686:$K1691, $J686:J1691))), "")</f>
        <v/>
      </c>
      <c r="Q686" s="535" t="str" cm="1">
        <f t="array" ref="Q686">_xlfn.IFNA(IF($P686="N", $O686, (_xlfn.IFS(AND($P686="Y", $M686="1"), 15-$O686, AND($M686="2", $P686="Y"), 9-$O686, AND($M686="3", $P686="Y"), 11-$O686))), "")</f>
        <v/>
      </c>
      <c r="R686" s="536" t="str">
        <f>IF($K686="Session Start", SUM($L686:(INDEX($K686:$K1673, (MATCH("Session End", $K686:$K1673, 0))))), "")</f>
        <v/>
      </c>
      <c r="W686" s="556" t="str">
        <f>IFERROR(INDEX('Kennel Link Mapping'!$B$1:$B$4, (MATCH('Session Log'!$V686, 'Kennel Link Mapping'!$A$1:$A$4, 0))), "")</f>
        <v/>
      </c>
    </row>
    <row r="687" spans="1:23" ht="39.75" customHeight="1" x14ac:dyDescent="0.15">
      <c r="A687" s="192"/>
      <c r="B687" s="118"/>
      <c r="C687" s="62"/>
      <c r="D687" s="165"/>
      <c r="E687" s="177"/>
      <c r="F687" s="165"/>
      <c r="G687" s="54"/>
      <c r="H687" s="54"/>
      <c r="I687" s="54"/>
      <c r="J687" s="169"/>
      <c r="K687" s="204"/>
      <c r="L687" s="521" t="str" cm="1">
        <f t="array" ref="L687">IFERROR(_xlfn.IFS($K687="1 - Start", (_xlfn.XLOOKUP("1 - End", $K687:$K1692,$J687:$J1692)) - (_xlfn.XLOOKUP("1 - Start", $K687:$K1692, $J687:$J1692)), $K687="2 - Start", (_xlfn.XLOOKUP("2 - End", $K687:$K1692, $J687:$J1692)) - (_xlfn.XLOOKUP("2 - Start", $K687:$K1692, $J687:$J1692)), $K687="3 - Start", (_xlfn.XLOOKUP("3 - End", $K687:K1692, $J687:$J1692)) - (_xlfn.XLOOKUP("3 - Start", $K687:K1692, $J687:$J1692)), $K687="4 - Start", (_xlfn.XLOOKUP("4 - End", $K687:$K1692, $J687:$J1692)) - (_xlfn.XLOOKUP("4 - Start", $K687:$K1692, $J687:J1692))), "")</f>
        <v/>
      </c>
      <c r="Q687" s="535" t="str" cm="1">
        <f t="array" ref="Q687">_xlfn.IFNA(IF($P687="N", $O687, (_xlfn.IFS(AND($P687="Y", $M687="1"), 15-$O687, AND($M687="2", $P687="Y"), 9-$O687, AND($M687="3", $P687="Y"), 11-$O687))), "")</f>
        <v/>
      </c>
      <c r="R687" s="536" t="str">
        <f>IF($K687="Session Start", SUM($L687:(INDEX($K687:$K1674, (MATCH("Session End", $K687:$K1674, 0))))), "")</f>
        <v/>
      </c>
      <c r="W687" s="556" t="str">
        <f>IFERROR(INDEX('Kennel Link Mapping'!$B$1:$B$4, (MATCH('Session Log'!$V687, 'Kennel Link Mapping'!$A$1:$A$4, 0))), "")</f>
        <v/>
      </c>
    </row>
    <row r="688" spans="1:23" ht="39.75" customHeight="1" x14ac:dyDescent="0.15">
      <c r="A688" s="192"/>
      <c r="B688" s="118"/>
      <c r="C688" s="62"/>
      <c r="D688" s="165"/>
      <c r="E688" s="177"/>
      <c r="F688" s="165"/>
      <c r="G688" s="54"/>
      <c r="H688" s="54"/>
      <c r="I688" s="54"/>
      <c r="J688" s="169"/>
      <c r="K688" s="204"/>
      <c r="L688" s="521" t="str" cm="1">
        <f t="array" ref="L688">IFERROR(_xlfn.IFS($K688="1 - Start", (_xlfn.XLOOKUP("1 - End", $K688:$K1693,$J688:$J1693)) - (_xlfn.XLOOKUP("1 - Start", $K688:$K1693, $J688:$J1693)), $K688="2 - Start", (_xlfn.XLOOKUP("2 - End", $K688:$K1693, $J688:$J1693)) - (_xlfn.XLOOKUP("2 - Start", $K688:$K1693, $J688:$J1693)), $K688="3 - Start", (_xlfn.XLOOKUP("3 - End", $K688:K1693, $J688:$J1693)) - (_xlfn.XLOOKUP("3 - Start", $K688:K1693, $J688:$J1693)), $K688="4 - Start", (_xlfn.XLOOKUP("4 - End", $K688:$K1693, $J688:$J1693)) - (_xlfn.XLOOKUP("4 - Start", $K688:$K1693, $J688:J1693))), "")</f>
        <v/>
      </c>
      <c r="Q688" s="535" t="str" cm="1">
        <f t="array" ref="Q688">_xlfn.IFNA(IF($P688="N", $O688, (_xlfn.IFS(AND($P688="Y", $M688="1"), 15-$O688, AND($M688="2", $P688="Y"), 9-$O688, AND($M688="3", $P688="Y"), 11-$O688))), "")</f>
        <v/>
      </c>
      <c r="R688" s="536" t="str">
        <f>IF($K688="Session Start", SUM($L688:(INDEX($K688:$K1675, (MATCH("Session End", $K688:$K1675, 0))))), "")</f>
        <v/>
      </c>
      <c r="W688" s="556" t="str">
        <f>IFERROR(INDEX('Kennel Link Mapping'!$B$1:$B$4, (MATCH('Session Log'!$V688, 'Kennel Link Mapping'!$A$1:$A$4, 0))), "")</f>
        <v/>
      </c>
    </row>
    <row r="689" spans="1:23" ht="39.75" customHeight="1" x14ac:dyDescent="0.15">
      <c r="A689" s="192"/>
      <c r="B689" s="118"/>
      <c r="C689" s="62"/>
      <c r="D689" s="165"/>
      <c r="E689" s="177"/>
      <c r="F689" s="165"/>
      <c r="G689" s="54"/>
      <c r="H689" s="54"/>
      <c r="I689" s="54"/>
      <c r="J689" s="169"/>
      <c r="K689" s="204"/>
      <c r="L689" s="521" t="str" cm="1">
        <f t="array" ref="L689">IFERROR(_xlfn.IFS($K689="1 - Start", (_xlfn.XLOOKUP("1 - End", $K689:$K1694,$J689:$J1694)) - (_xlfn.XLOOKUP("1 - Start", $K689:$K1694, $J689:$J1694)), $K689="2 - Start", (_xlfn.XLOOKUP("2 - End", $K689:$K1694, $J689:$J1694)) - (_xlfn.XLOOKUP("2 - Start", $K689:$K1694, $J689:$J1694)), $K689="3 - Start", (_xlfn.XLOOKUP("3 - End", $K689:K1694, $J689:$J1694)) - (_xlfn.XLOOKUP("3 - Start", $K689:K1694, $J689:$J1694)), $K689="4 - Start", (_xlfn.XLOOKUP("4 - End", $K689:$K1694, $J689:$J1694)) - (_xlfn.XLOOKUP("4 - Start", $K689:$K1694, $J689:J1694))), "")</f>
        <v/>
      </c>
      <c r="Q689" s="535" t="str" cm="1">
        <f t="array" ref="Q689">_xlfn.IFNA(IF($P689="N", $O689, (_xlfn.IFS(AND($P689="Y", $M689="1"), 15-$O689, AND($M689="2", $P689="Y"), 9-$O689, AND($M689="3", $P689="Y"), 11-$O689))), "")</f>
        <v/>
      </c>
      <c r="R689" s="536" t="str">
        <f>IF($K689="Session Start", SUM($L689:(INDEX($K689:$K1676, (MATCH("Session End", $K689:$K1676, 0))))), "")</f>
        <v/>
      </c>
      <c r="W689" s="556" t="str">
        <f>IFERROR(INDEX('Kennel Link Mapping'!$B$1:$B$4, (MATCH('Session Log'!$V689, 'Kennel Link Mapping'!$A$1:$A$4, 0))), "")</f>
        <v/>
      </c>
    </row>
    <row r="690" spans="1:23" ht="39.75" customHeight="1" x14ac:dyDescent="0.15">
      <c r="A690" s="192"/>
      <c r="B690" s="118"/>
      <c r="C690" s="62"/>
      <c r="D690" s="165"/>
      <c r="E690" s="177"/>
      <c r="F690" s="165"/>
      <c r="G690" s="54"/>
      <c r="H690" s="54"/>
      <c r="I690" s="54"/>
      <c r="J690" s="169"/>
      <c r="K690" s="204"/>
      <c r="L690" s="521" t="str" cm="1">
        <f t="array" ref="L690">IFERROR(_xlfn.IFS($K690="1 - Start", (_xlfn.XLOOKUP("1 - End", $K690:$K1695,$J690:$J1695)) - (_xlfn.XLOOKUP("1 - Start", $K690:$K1695, $J690:$J1695)), $K690="2 - Start", (_xlfn.XLOOKUP("2 - End", $K690:$K1695, $J690:$J1695)) - (_xlfn.XLOOKUP("2 - Start", $K690:$K1695, $J690:$J1695)), $K690="3 - Start", (_xlfn.XLOOKUP("3 - End", $K690:K1695, $J690:$J1695)) - (_xlfn.XLOOKUP("3 - Start", $K690:K1695, $J690:$J1695)), $K690="4 - Start", (_xlfn.XLOOKUP("4 - End", $K690:$K1695, $J690:$J1695)) - (_xlfn.XLOOKUP("4 - Start", $K690:$K1695, $J690:J1695))), "")</f>
        <v/>
      </c>
      <c r="Q690" s="535" t="str" cm="1">
        <f t="array" ref="Q690">_xlfn.IFNA(IF($P690="N", $O690, (_xlfn.IFS(AND($P690="Y", $M690="1"), 15-$O690, AND($M690="2", $P690="Y"), 9-$O690, AND($M690="3", $P690="Y"), 11-$O690))), "")</f>
        <v/>
      </c>
      <c r="R690" s="536" t="str">
        <f>IF($K690="Session Start", SUM($L690:(INDEX($K690:$K1677, (MATCH("Session End", $K690:$K1677, 0))))), "")</f>
        <v/>
      </c>
      <c r="W690" s="556" t="str">
        <f>IFERROR(INDEX('Kennel Link Mapping'!$B$1:$B$4, (MATCH('Session Log'!$V690, 'Kennel Link Mapping'!$A$1:$A$4, 0))), "")</f>
        <v/>
      </c>
    </row>
    <row r="691" spans="1:23" ht="39.75" customHeight="1" x14ac:dyDescent="0.15">
      <c r="A691" s="192"/>
      <c r="B691" s="118"/>
      <c r="C691" s="62"/>
      <c r="D691" s="165"/>
      <c r="E691" s="177"/>
      <c r="F691" s="165"/>
      <c r="G691" s="54"/>
      <c r="H691" s="54"/>
      <c r="I691" s="54"/>
      <c r="J691" s="169"/>
      <c r="K691" s="204"/>
      <c r="L691" s="521" t="str" cm="1">
        <f t="array" ref="L691">IFERROR(_xlfn.IFS($K691="1 - Start", (_xlfn.XLOOKUP("1 - End", $K691:$K1696,$J691:$J1696)) - (_xlfn.XLOOKUP("1 - Start", $K691:$K1696, $J691:$J1696)), $K691="2 - Start", (_xlfn.XLOOKUP("2 - End", $K691:$K1696, $J691:$J1696)) - (_xlfn.XLOOKUP("2 - Start", $K691:$K1696, $J691:$J1696)), $K691="3 - Start", (_xlfn.XLOOKUP("3 - End", $K691:K1696, $J691:$J1696)) - (_xlfn.XLOOKUP("3 - Start", $K691:K1696, $J691:$J1696)), $K691="4 - Start", (_xlfn.XLOOKUP("4 - End", $K691:$K1696, $J691:$J1696)) - (_xlfn.XLOOKUP("4 - Start", $K691:$K1696, $J691:J1696))), "")</f>
        <v/>
      </c>
      <c r="Q691" s="535" t="str" cm="1">
        <f t="array" ref="Q691">_xlfn.IFNA(IF($P691="N", $O691, (_xlfn.IFS(AND($P691="Y", $M691="1"), 15-$O691, AND($M691="2", $P691="Y"), 9-$O691, AND($M691="3", $P691="Y"), 11-$O691))), "")</f>
        <v/>
      </c>
      <c r="R691" s="536" t="str">
        <f>IF($K691="Session Start", SUM($L691:(INDEX($K691:$K1678, (MATCH("Session End", $K691:$K1678, 0))))), "")</f>
        <v/>
      </c>
      <c r="W691" s="556" t="str">
        <f>IFERROR(INDEX('Kennel Link Mapping'!$B$1:$B$4, (MATCH('Session Log'!$V691, 'Kennel Link Mapping'!$A$1:$A$4, 0))), "")</f>
        <v/>
      </c>
    </row>
    <row r="692" spans="1:23" ht="39.75" customHeight="1" x14ac:dyDescent="0.15">
      <c r="A692" s="192"/>
      <c r="B692" s="118"/>
      <c r="C692" s="62"/>
      <c r="D692" s="165"/>
      <c r="E692" s="177"/>
      <c r="F692" s="165"/>
      <c r="G692" s="54"/>
      <c r="H692" s="54"/>
      <c r="I692" s="54"/>
      <c r="J692" s="169"/>
      <c r="K692" s="204"/>
      <c r="L692" s="521" t="str" cm="1">
        <f t="array" ref="L692">IFERROR(_xlfn.IFS($K692="1 - Start", (_xlfn.XLOOKUP("1 - End", $K692:$K1697,$J692:$J1697)) - (_xlfn.XLOOKUP("1 - Start", $K692:$K1697, $J692:$J1697)), $K692="2 - Start", (_xlfn.XLOOKUP("2 - End", $K692:$K1697, $J692:$J1697)) - (_xlfn.XLOOKUP("2 - Start", $K692:$K1697, $J692:$J1697)), $K692="3 - Start", (_xlfn.XLOOKUP("3 - End", $K692:K1697, $J692:$J1697)) - (_xlfn.XLOOKUP("3 - Start", $K692:K1697, $J692:$J1697)), $K692="4 - Start", (_xlfn.XLOOKUP("4 - End", $K692:$K1697, $J692:$J1697)) - (_xlfn.XLOOKUP("4 - Start", $K692:$K1697, $J692:J1697))), "")</f>
        <v/>
      </c>
      <c r="Q692" s="535" t="str" cm="1">
        <f t="array" ref="Q692">_xlfn.IFNA(IF($P692="N", $O692, (_xlfn.IFS(AND($P692="Y", $M692="1"), 15-$O692, AND($M692="2", $P692="Y"), 9-$O692, AND($M692="3", $P692="Y"), 11-$O692))), "")</f>
        <v/>
      </c>
      <c r="R692" s="536" t="str">
        <f>IF($K692="Session Start", SUM($L692:(INDEX($K692:$K1679, (MATCH("Session End", $K692:$K1679, 0))))), "")</f>
        <v/>
      </c>
      <c r="W692" s="556" t="str">
        <f>IFERROR(INDEX('Kennel Link Mapping'!$B$1:$B$4, (MATCH('Session Log'!$V692, 'Kennel Link Mapping'!$A$1:$A$4, 0))), "")</f>
        <v/>
      </c>
    </row>
    <row r="693" spans="1:23" ht="39.75" customHeight="1" x14ac:dyDescent="0.15">
      <c r="A693" s="192"/>
      <c r="B693" s="118"/>
      <c r="C693" s="62"/>
      <c r="D693" s="165"/>
      <c r="E693" s="177"/>
      <c r="F693" s="165"/>
      <c r="G693" s="54"/>
      <c r="H693" s="54"/>
      <c r="I693" s="54"/>
      <c r="J693" s="169"/>
      <c r="K693" s="204"/>
      <c r="L693" s="521" t="str" cm="1">
        <f t="array" ref="L693">IFERROR(_xlfn.IFS($K693="1 - Start", (_xlfn.XLOOKUP("1 - End", $K693:$K1698,$J693:$J1698)) - (_xlfn.XLOOKUP("1 - Start", $K693:$K1698, $J693:$J1698)), $K693="2 - Start", (_xlfn.XLOOKUP("2 - End", $K693:$K1698, $J693:$J1698)) - (_xlfn.XLOOKUP("2 - Start", $K693:$K1698, $J693:$J1698)), $K693="3 - Start", (_xlfn.XLOOKUP("3 - End", $K693:K1698, $J693:$J1698)) - (_xlfn.XLOOKUP("3 - Start", $K693:K1698, $J693:$J1698)), $K693="4 - Start", (_xlfn.XLOOKUP("4 - End", $K693:$K1698, $J693:$J1698)) - (_xlfn.XLOOKUP("4 - Start", $K693:$K1698, $J693:J1698))), "")</f>
        <v/>
      </c>
      <c r="Q693" s="535" t="str" cm="1">
        <f t="array" ref="Q693">_xlfn.IFNA(IF($P693="N", $O693, (_xlfn.IFS(AND($P693="Y", $M693="1"), 15-$O693, AND($M693="2", $P693="Y"), 9-$O693, AND($M693="3", $P693="Y"), 11-$O693))), "")</f>
        <v/>
      </c>
      <c r="R693" s="536" t="str">
        <f>IF($K693="Session Start", SUM($L693:(INDEX($K693:$K1680, (MATCH("Session End", $K693:$K1680, 0))))), "")</f>
        <v/>
      </c>
      <c r="W693" s="556" t="str">
        <f>IFERROR(INDEX('Kennel Link Mapping'!$B$1:$B$4, (MATCH('Session Log'!$V693, 'Kennel Link Mapping'!$A$1:$A$4, 0))), "")</f>
        <v/>
      </c>
    </row>
    <row r="694" spans="1:23" ht="39.75" customHeight="1" x14ac:dyDescent="0.15">
      <c r="A694" s="192"/>
      <c r="B694" s="118"/>
      <c r="C694" s="62"/>
      <c r="D694" s="165"/>
      <c r="E694" s="177"/>
      <c r="F694" s="165"/>
      <c r="G694" s="54"/>
      <c r="H694" s="54"/>
      <c r="I694" s="54"/>
      <c r="J694" s="169"/>
      <c r="K694" s="204"/>
      <c r="L694" s="521" t="str" cm="1">
        <f t="array" ref="L694">IFERROR(_xlfn.IFS($K694="1 - Start", (_xlfn.XLOOKUP("1 - End", $K694:$K1699,$J694:$J1699)) - (_xlfn.XLOOKUP("1 - Start", $K694:$K1699, $J694:$J1699)), $K694="2 - Start", (_xlfn.XLOOKUP("2 - End", $K694:$K1699, $J694:$J1699)) - (_xlfn.XLOOKUP("2 - Start", $K694:$K1699, $J694:$J1699)), $K694="3 - Start", (_xlfn.XLOOKUP("3 - End", $K694:K1699, $J694:$J1699)) - (_xlfn.XLOOKUP("3 - Start", $K694:K1699, $J694:$J1699)), $K694="4 - Start", (_xlfn.XLOOKUP("4 - End", $K694:$K1699, $J694:$J1699)) - (_xlfn.XLOOKUP("4 - Start", $K694:$K1699, $J694:J1699))), "")</f>
        <v/>
      </c>
      <c r="Q694" s="535" t="str" cm="1">
        <f t="array" ref="Q694">_xlfn.IFNA(IF($P694="N", $O694, (_xlfn.IFS(AND($P694="Y", $M694="1"), 15-$O694, AND($M694="2", $P694="Y"), 9-$O694, AND($M694="3", $P694="Y"), 11-$O694))), "")</f>
        <v/>
      </c>
      <c r="R694" s="536" t="str">
        <f>IF($K694="Session Start", SUM($L694:(INDEX($K694:$K1681, (MATCH("Session End", $K694:$K1681, 0))))), "")</f>
        <v/>
      </c>
      <c r="W694" s="556" t="str">
        <f>IFERROR(INDEX('Kennel Link Mapping'!$B$1:$B$4, (MATCH('Session Log'!$V694, 'Kennel Link Mapping'!$A$1:$A$4, 0))), "")</f>
        <v/>
      </c>
    </row>
    <row r="695" spans="1:23" ht="39.75" customHeight="1" x14ac:dyDescent="0.15">
      <c r="A695" s="192"/>
      <c r="B695" s="118"/>
      <c r="C695" s="62"/>
      <c r="D695" s="165"/>
      <c r="E695" s="177"/>
      <c r="F695" s="165"/>
      <c r="G695" s="54"/>
      <c r="H695" s="54"/>
      <c r="I695" s="54"/>
      <c r="J695" s="169"/>
      <c r="K695" s="204"/>
      <c r="L695" s="521" t="str" cm="1">
        <f t="array" ref="L695">IFERROR(_xlfn.IFS($K695="1 - Start", (_xlfn.XLOOKUP("1 - End", $K695:$K1700,$J695:$J1700)) - (_xlfn.XLOOKUP("1 - Start", $K695:$K1700, $J695:$J1700)), $K695="2 - Start", (_xlfn.XLOOKUP("2 - End", $K695:$K1700, $J695:$J1700)) - (_xlfn.XLOOKUP("2 - Start", $K695:$K1700, $J695:$J1700)), $K695="3 - Start", (_xlfn.XLOOKUP("3 - End", $K695:K1700, $J695:$J1700)) - (_xlfn.XLOOKUP("3 - Start", $K695:K1700, $J695:$J1700)), $K695="4 - Start", (_xlfn.XLOOKUP("4 - End", $K695:$K1700, $J695:$J1700)) - (_xlfn.XLOOKUP("4 - Start", $K695:$K1700, $J695:J1700))), "")</f>
        <v/>
      </c>
      <c r="Q695" s="535" t="str" cm="1">
        <f t="array" ref="Q695">_xlfn.IFNA(IF($P695="N", $O695, (_xlfn.IFS(AND($P695="Y", $M695="1"), 15-$O695, AND($M695="2", $P695="Y"), 9-$O695, AND($M695="3", $P695="Y"), 11-$O695))), "")</f>
        <v/>
      </c>
      <c r="R695" s="536" t="str">
        <f>IF($K695="Session Start", SUM($L695:(INDEX($K695:$K1682, (MATCH("Session End", $K695:$K1682, 0))))), "")</f>
        <v/>
      </c>
      <c r="W695" s="556" t="str">
        <f>IFERROR(INDEX('Kennel Link Mapping'!$B$1:$B$4, (MATCH('Session Log'!$V695, 'Kennel Link Mapping'!$A$1:$A$4, 0))), "")</f>
        <v/>
      </c>
    </row>
    <row r="696" spans="1:23" ht="39.75" customHeight="1" x14ac:dyDescent="0.15">
      <c r="A696" s="192"/>
      <c r="B696" s="118"/>
      <c r="C696" s="62"/>
      <c r="D696" s="165"/>
      <c r="E696" s="177"/>
      <c r="F696" s="165"/>
      <c r="G696" s="54"/>
      <c r="H696" s="54"/>
      <c r="I696" s="54"/>
      <c r="J696" s="169"/>
      <c r="K696" s="204"/>
      <c r="L696" s="521" t="str" cm="1">
        <f t="array" ref="L696">IFERROR(_xlfn.IFS($K696="1 - Start", (_xlfn.XLOOKUP("1 - End", $K696:$K1701,$J696:$J1701)) - (_xlfn.XLOOKUP("1 - Start", $K696:$K1701, $J696:$J1701)), $K696="2 - Start", (_xlfn.XLOOKUP("2 - End", $K696:$K1701, $J696:$J1701)) - (_xlfn.XLOOKUP("2 - Start", $K696:$K1701, $J696:$J1701)), $K696="3 - Start", (_xlfn.XLOOKUP("3 - End", $K696:K1701, $J696:$J1701)) - (_xlfn.XLOOKUP("3 - Start", $K696:K1701, $J696:$J1701)), $K696="4 - Start", (_xlfn.XLOOKUP("4 - End", $K696:$K1701, $J696:$J1701)) - (_xlfn.XLOOKUP("4 - Start", $K696:$K1701, $J696:J1701))), "")</f>
        <v/>
      </c>
      <c r="Q696" s="535" t="str" cm="1">
        <f t="array" ref="Q696">_xlfn.IFNA(IF($P696="N", $O696, (_xlfn.IFS(AND($P696="Y", $M696="1"), 15-$O696, AND($M696="2", $P696="Y"), 9-$O696, AND($M696="3", $P696="Y"), 11-$O696))), "")</f>
        <v/>
      </c>
      <c r="R696" s="536" t="str">
        <f>IF($K696="Session Start", SUM($L696:(INDEX($K696:$K1683, (MATCH("Session End", $K696:$K1683, 0))))), "")</f>
        <v/>
      </c>
      <c r="W696" s="556" t="str">
        <f>IFERROR(INDEX('Kennel Link Mapping'!$B$1:$B$4, (MATCH('Session Log'!$V696, 'Kennel Link Mapping'!$A$1:$A$4, 0))), "")</f>
        <v/>
      </c>
    </row>
    <row r="697" spans="1:23" ht="39.75" customHeight="1" x14ac:dyDescent="0.15">
      <c r="A697" s="192"/>
      <c r="B697" s="118"/>
      <c r="C697" s="62"/>
      <c r="D697" s="165"/>
      <c r="E697" s="177"/>
      <c r="F697" s="165"/>
      <c r="G697" s="54"/>
      <c r="H697" s="54"/>
      <c r="I697" s="54"/>
      <c r="J697" s="169"/>
      <c r="K697" s="204"/>
      <c r="L697" s="521" t="str" cm="1">
        <f t="array" ref="L697">IFERROR(_xlfn.IFS($K697="1 - Start", (_xlfn.XLOOKUP("1 - End", $K697:$K1702,$J697:$J1702)) - (_xlfn.XLOOKUP("1 - Start", $K697:$K1702, $J697:$J1702)), $K697="2 - Start", (_xlfn.XLOOKUP("2 - End", $K697:$K1702, $J697:$J1702)) - (_xlfn.XLOOKUP("2 - Start", $K697:$K1702, $J697:$J1702)), $K697="3 - Start", (_xlfn.XLOOKUP("3 - End", $K697:K1702, $J697:$J1702)) - (_xlfn.XLOOKUP("3 - Start", $K697:K1702, $J697:$J1702)), $K697="4 - Start", (_xlfn.XLOOKUP("4 - End", $K697:$K1702, $J697:$J1702)) - (_xlfn.XLOOKUP("4 - Start", $K697:$K1702, $J697:J1702))), "")</f>
        <v/>
      </c>
      <c r="Q697" s="535" t="str" cm="1">
        <f t="array" ref="Q697">_xlfn.IFNA(IF($P697="N", $O697, (_xlfn.IFS(AND($P697="Y", $M697="1"), 15-$O697, AND($M697="2", $P697="Y"), 9-$O697, AND($M697="3", $P697="Y"), 11-$O697))), "")</f>
        <v/>
      </c>
      <c r="R697" s="536" t="str">
        <f>IF($K697="Session Start", SUM($L697:(INDEX($K697:$K1684, (MATCH("Session End", $K697:$K1684, 0))))), "")</f>
        <v/>
      </c>
      <c r="W697" s="556" t="str">
        <f>IFERROR(INDEX('Kennel Link Mapping'!$B$1:$B$4, (MATCH('Session Log'!$V697, 'Kennel Link Mapping'!$A$1:$A$4, 0))), "")</f>
        <v/>
      </c>
    </row>
    <row r="698" spans="1:23" ht="39.75" customHeight="1" x14ac:dyDescent="0.15">
      <c r="A698" s="192"/>
      <c r="B698" s="118"/>
      <c r="C698" s="62"/>
      <c r="D698" s="165"/>
      <c r="E698" s="177"/>
      <c r="F698" s="165"/>
      <c r="G698" s="54"/>
      <c r="H698" s="54"/>
      <c r="I698" s="54"/>
      <c r="J698" s="169"/>
      <c r="K698" s="204"/>
      <c r="L698" s="521" t="str" cm="1">
        <f t="array" ref="L698">IFERROR(_xlfn.IFS($K698="1 - Start", (_xlfn.XLOOKUP("1 - End", $K698:$K1703,$J698:$J1703)) - (_xlfn.XLOOKUP("1 - Start", $K698:$K1703, $J698:$J1703)), $K698="2 - Start", (_xlfn.XLOOKUP("2 - End", $K698:$K1703, $J698:$J1703)) - (_xlfn.XLOOKUP("2 - Start", $K698:$K1703, $J698:$J1703)), $K698="3 - Start", (_xlfn.XLOOKUP("3 - End", $K698:K1703, $J698:$J1703)) - (_xlfn.XLOOKUP("3 - Start", $K698:K1703, $J698:$J1703)), $K698="4 - Start", (_xlfn.XLOOKUP("4 - End", $K698:$K1703, $J698:$J1703)) - (_xlfn.XLOOKUP("4 - Start", $K698:$K1703, $J698:J1703))), "")</f>
        <v/>
      </c>
      <c r="Q698" s="535" t="str" cm="1">
        <f t="array" ref="Q698">_xlfn.IFNA(IF($P698="N", $O698, (_xlfn.IFS(AND($P698="Y", $M698="1"), 15-$O698, AND($M698="2", $P698="Y"), 9-$O698, AND($M698="3", $P698="Y"), 11-$O698))), "")</f>
        <v/>
      </c>
      <c r="R698" s="536" t="str">
        <f>IF($K698="Session Start", SUM($L698:(INDEX($K698:$K1685, (MATCH("Session End", $K698:$K1685, 0))))), "")</f>
        <v/>
      </c>
      <c r="W698" s="556" t="str">
        <f>IFERROR(INDEX('Kennel Link Mapping'!$B$1:$B$4, (MATCH('Session Log'!$V698, 'Kennel Link Mapping'!$A$1:$A$4, 0))), "")</f>
        <v/>
      </c>
    </row>
    <row r="699" spans="1:23" ht="39.75" customHeight="1" x14ac:dyDescent="0.15">
      <c r="A699" s="192"/>
      <c r="B699" s="118"/>
      <c r="C699" s="62"/>
      <c r="D699" s="165"/>
      <c r="E699" s="177"/>
      <c r="F699" s="165"/>
      <c r="G699" s="54"/>
      <c r="H699" s="54"/>
      <c r="I699" s="54"/>
      <c r="J699" s="169"/>
      <c r="K699" s="204"/>
      <c r="L699" s="521" t="str" cm="1">
        <f t="array" ref="L699">IFERROR(_xlfn.IFS($K699="1 - Start", (_xlfn.XLOOKUP("1 - End", $K699:$K1704,$J699:$J1704)) - (_xlfn.XLOOKUP("1 - Start", $K699:$K1704, $J699:$J1704)), $K699="2 - Start", (_xlfn.XLOOKUP("2 - End", $K699:$K1704, $J699:$J1704)) - (_xlfn.XLOOKUP("2 - Start", $K699:$K1704, $J699:$J1704)), $K699="3 - Start", (_xlfn.XLOOKUP("3 - End", $K699:K1704, $J699:$J1704)) - (_xlfn.XLOOKUP("3 - Start", $K699:K1704, $J699:$J1704)), $K699="4 - Start", (_xlfn.XLOOKUP("4 - End", $K699:$K1704, $J699:$J1704)) - (_xlfn.XLOOKUP("4 - Start", $K699:$K1704, $J699:J1704))), "")</f>
        <v/>
      </c>
      <c r="Q699" s="535" t="str" cm="1">
        <f t="array" ref="Q699">_xlfn.IFNA(IF($P699="N", $O699, (_xlfn.IFS(AND($P699="Y", $M699="1"), 15-$O699, AND($M699="2", $P699="Y"), 9-$O699, AND($M699="3", $P699="Y"), 11-$O699))), "")</f>
        <v/>
      </c>
      <c r="R699" s="536" t="str">
        <f>IF($K699="Session Start", SUM($L699:(INDEX($K699:$K1686, (MATCH("Session End", $K699:$K1686, 0))))), "")</f>
        <v/>
      </c>
      <c r="W699" s="556" t="str">
        <f>IFERROR(INDEX('Kennel Link Mapping'!$B$1:$B$4, (MATCH('Session Log'!$V699, 'Kennel Link Mapping'!$A$1:$A$4, 0))), "")</f>
        <v/>
      </c>
    </row>
    <row r="700" spans="1:23" ht="39.75" customHeight="1" x14ac:dyDescent="0.15">
      <c r="A700" s="192"/>
      <c r="B700" s="118"/>
      <c r="C700" s="62"/>
      <c r="D700" s="165"/>
      <c r="E700" s="177"/>
      <c r="F700" s="165"/>
      <c r="G700" s="54"/>
      <c r="H700" s="54"/>
      <c r="I700" s="54"/>
      <c r="J700" s="169"/>
      <c r="K700" s="204"/>
      <c r="L700" s="521" t="str" cm="1">
        <f t="array" ref="L700">IFERROR(_xlfn.IFS($K700="1 - Start", (_xlfn.XLOOKUP("1 - End", $K700:$K1705,$J700:$J1705)) - (_xlfn.XLOOKUP("1 - Start", $K700:$K1705, $J700:$J1705)), $K700="2 - Start", (_xlfn.XLOOKUP("2 - End", $K700:$K1705, $J700:$J1705)) - (_xlfn.XLOOKUP("2 - Start", $K700:$K1705, $J700:$J1705)), $K700="3 - Start", (_xlfn.XLOOKUP("3 - End", $K700:K1705, $J700:$J1705)) - (_xlfn.XLOOKUP("3 - Start", $K700:K1705, $J700:$J1705)), $K700="4 - Start", (_xlfn.XLOOKUP("4 - End", $K700:$K1705, $J700:$J1705)) - (_xlfn.XLOOKUP("4 - Start", $K700:$K1705, $J700:J1705))), "")</f>
        <v/>
      </c>
      <c r="Q700" s="535" t="str" cm="1">
        <f t="array" ref="Q700">_xlfn.IFNA(IF($P700="N", $O700, (_xlfn.IFS(AND($P700="Y", $M700="1"), 15-$O700, AND($M700="2", $P700="Y"), 9-$O700, AND($M700="3", $P700="Y"), 11-$O700))), "")</f>
        <v/>
      </c>
      <c r="R700" s="536" t="str">
        <f>IF($K700="Session Start", SUM($L700:(INDEX($K700:$K1687, (MATCH("Session End", $K700:$K1687, 0))))), "")</f>
        <v/>
      </c>
      <c r="W700" s="556" t="str">
        <f>IFERROR(INDEX('Kennel Link Mapping'!$B$1:$B$4, (MATCH('Session Log'!$V700, 'Kennel Link Mapping'!$A$1:$A$4, 0))), "")</f>
        <v/>
      </c>
    </row>
    <row r="701" spans="1:23" ht="39.75" customHeight="1" x14ac:dyDescent="0.15">
      <c r="A701" s="192"/>
      <c r="B701" s="118"/>
      <c r="C701" s="62"/>
      <c r="D701" s="165"/>
      <c r="E701" s="177"/>
      <c r="F701" s="165"/>
      <c r="G701" s="54"/>
      <c r="H701" s="54"/>
      <c r="I701" s="54"/>
      <c r="J701" s="169"/>
      <c r="K701" s="204"/>
      <c r="L701" s="521" t="str" cm="1">
        <f t="array" ref="L701">IFERROR(_xlfn.IFS($K701="1 - Start", (_xlfn.XLOOKUP("1 - End", $K701:$K1706,$J701:$J1706)) - (_xlfn.XLOOKUP("1 - Start", $K701:$K1706, $J701:$J1706)), $K701="2 - Start", (_xlfn.XLOOKUP("2 - End", $K701:$K1706, $J701:$J1706)) - (_xlfn.XLOOKUP("2 - Start", $K701:$K1706, $J701:$J1706)), $K701="3 - Start", (_xlfn.XLOOKUP("3 - End", $K701:K1706, $J701:$J1706)) - (_xlfn.XLOOKUP("3 - Start", $K701:K1706, $J701:$J1706)), $K701="4 - Start", (_xlfn.XLOOKUP("4 - End", $K701:$K1706, $J701:$J1706)) - (_xlfn.XLOOKUP("4 - Start", $K701:$K1706, $J701:J1706))), "")</f>
        <v/>
      </c>
      <c r="Q701" s="535" t="str" cm="1">
        <f t="array" ref="Q701">_xlfn.IFNA(IF($P701="N", $O701, (_xlfn.IFS(AND($P701="Y", $M701="1"), 15-$O701, AND($M701="2", $P701="Y"), 9-$O701, AND($M701="3", $P701="Y"), 11-$O701))), "")</f>
        <v/>
      </c>
      <c r="R701" s="536" t="str">
        <f>IF($K701="Session Start", SUM($L701:(INDEX($K701:$K1688, (MATCH("Session End", $K701:$K1688, 0))))), "")</f>
        <v/>
      </c>
      <c r="W701" s="556" t="str">
        <f>IFERROR(INDEX('Kennel Link Mapping'!$B$1:$B$4, (MATCH('Session Log'!$V701, 'Kennel Link Mapping'!$A$1:$A$4, 0))), "")</f>
        <v/>
      </c>
    </row>
    <row r="702" spans="1:23" ht="39.75" customHeight="1" x14ac:dyDescent="0.15">
      <c r="A702" s="192"/>
      <c r="B702" s="118"/>
      <c r="C702" s="62"/>
      <c r="D702" s="165"/>
      <c r="E702" s="177"/>
      <c r="F702" s="165"/>
      <c r="G702" s="54"/>
      <c r="H702" s="54"/>
      <c r="I702" s="54"/>
      <c r="J702" s="169"/>
      <c r="K702" s="204"/>
      <c r="L702" s="521" t="str" cm="1">
        <f t="array" ref="L702">IFERROR(_xlfn.IFS($K702="1 - Start", (_xlfn.XLOOKUP("1 - End", $K702:$K1707,$J702:$J1707)) - (_xlfn.XLOOKUP("1 - Start", $K702:$K1707, $J702:$J1707)), $K702="2 - Start", (_xlfn.XLOOKUP("2 - End", $K702:$K1707, $J702:$J1707)) - (_xlfn.XLOOKUP("2 - Start", $K702:$K1707, $J702:$J1707)), $K702="3 - Start", (_xlfn.XLOOKUP("3 - End", $K702:K1707, $J702:$J1707)) - (_xlfn.XLOOKUP("3 - Start", $K702:K1707, $J702:$J1707)), $K702="4 - Start", (_xlfn.XLOOKUP("4 - End", $K702:$K1707, $J702:$J1707)) - (_xlfn.XLOOKUP("4 - Start", $K702:$K1707, $J702:J1707))), "")</f>
        <v/>
      </c>
      <c r="Q702" s="535" t="str" cm="1">
        <f t="array" ref="Q702">_xlfn.IFNA(IF($P702="N", $O702, (_xlfn.IFS(AND($P702="Y", $M702="1"), 15-$O702, AND($M702="2", $P702="Y"), 9-$O702, AND($M702="3", $P702="Y"), 11-$O702))), "")</f>
        <v/>
      </c>
      <c r="R702" s="536" t="str">
        <f>IF($K702="Session Start", SUM($L702:(INDEX($K702:$K1689, (MATCH("Session End", $K702:$K1689, 0))))), "")</f>
        <v/>
      </c>
      <c r="W702" s="556" t="str">
        <f>IFERROR(INDEX('Kennel Link Mapping'!$B$1:$B$4, (MATCH('Session Log'!$V702, 'Kennel Link Mapping'!$A$1:$A$4, 0))), "")</f>
        <v/>
      </c>
    </row>
    <row r="703" spans="1:23" ht="39.75" customHeight="1" x14ac:dyDescent="0.15">
      <c r="A703" s="192"/>
      <c r="B703" s="118"/>
      <c r="C703" s="62"/>
      <c r="D703" s="165"/>
      <c r="E703" s="177"/>
      <c r="F703" s="165"/>
      <c r="G703" s="54"/>
      <c r="H703" s="54"/>
      <c r="I703" s="54"/>
      <c r="J703" s="169"/>
      <c r="K703" s="204"/>
      <c r="L703" s="521" t="str" cm="1">
        <f t="array" ref="L703">IFERROR(_xlfn.IFS($K703="1 - Start", (_xlfn.XLOOKUP("1 - End", $K703:$K1708,$J703:$J1708)) - (_xlfn.XLOOKUP("1 - Start", $K703:$K1708, $J703:$J1708)), $K703="2 - Start", (_xlfn.XLOOKUP("2 - End", $K703:$K1708, $J703:$J1708)) - (_xlfn.XLOOKUP("2 - Start", $K703:$K1708, $J703:$J1708)), $K703="3 - Start", (_xlfn.XLOOKUP("3 - End", $K703:K1708, $J703:$J1708)) - (_xlfn.XLOOKUP("3 - Start", $K703:K1708, $J703:$J1708)), $K703="4 - Start", (_xlfn.XLOOKUP("4 - End", $K703:$K1708, $J703:$J1708)) - (_xlfn.XLOOKUP("4 - Start", $K703:$K1708, $J703:J1708))), "")</f>
        <v/>
      </c>
      <c r="Q703" s="535" t="str" cm="1">
        <f t="array" ref="Q703">_xlfn.IFNA(IF($P703="N", $O703, (_xlfn.IFS(AND($P703="Y", $M703="1"), 15-$O703, AND($M703="2", $P703="Y"), 9-$O703, AND($M703="3", $P703="Y"), 11-$O703))), "")</f>
        <v/>
      </c>
      <c r="R703" s="536" t="str">
        <f>IF($K703="Session Start", SUM($L703:(INDEX($K703:$K1690, (MATCH("Session End", $K703:$K1690, 0))))), "")</f>
        <v/>
      </c>
      <c r="W703" s="556" t="str">
        <f>IFERROR(INDEX('Kennel Link Mapping'!$B$1:$B$4, (MATCH('Session Log'!$V703, 'Kennel Link Mapping'!$A$1:$A$4, 0))), "")</f>
        <v/>
      </c>
    </row>
    <row r="704" spans="1:23" ht="39.75" customHeight="1" x14ac:dyDescent="0.15">
      <c r="A704" s="192"/>
      <c r="B704" s="118"/>
      <c r="C704" s="62"/>
      <c r="D704" s="165"/>
      <c r="E704" s="177"/>
      <c r="F704" s="165"/>
      <c r="G704" s="54"/>
      <c r="H704" s="54"/>
      <c r="I704" s="54"/>
      <c r="J704" s="169"/>
      <c r="K704" s="204"/>
      <c r="L704" s="521" t="str" cm="1">
        <f t="array" ref="L704">IFERROR(_xlfn.IFS($K704="1 - Start", (_xlfn.XLOOKUP("1 - End", $K704:$K1709,$J704:$J1709)) - (_xlfn.XLOOKUP("1 - Start", $K704:$K1709, $J704:$J1709)), $K704="2 - Start", (_xlfn.XLOOKUP("2 - End", $K704:$K1709, $J704:$J1709)) - (_xlfn.XLOOKUP("2 - Start", $K704:$K1709, $J704:$J1709)), $K704="3 - Start", (_xlfn.XLOOKUP("3 - End", $K704:K1709, $J704:$J1709)) - (_xlfn.XLOOKUP("3 - Start", $K704:K1709, $J704:$J1709)), $K704="4 - Start", (_xlfn.XLOOKUP("4 - End", $K704:$K1709, $J704:$J1709)) - (_xlfn.XLOOKUP("4 - Start", $K704:$K1709, $J704:J1709))), "")</f>
        <v/>
      </c>
      <c r="Q704" s="535" t="str" cm="1">
        <f t="array" ref="Q704">_xlfn.IFNA(IF($P704="N", $O704, (_xlfn.IFS(AND($P704="Y", $M704="1"), 15-$O704, AND($M704="2", $P704="Y"), 9-$O704, AND($M704="3", $P704="Y"), 11-$O704))), "")</f>
        <v/>
      </c>
      <c r="R704" s="536" t="str">
        <f>IF($K704="Session Start", SUM($L704:(INDEX($K704:$K1691, (MATCH("Session End", $K704:$K1691, 0))))), "")</f>
        <v/>
      </c>
      <c r="W704" s="556" t="str">
        <f>IFERROR(INDEX('Kennel Link Mapping'!$B$1:$B$4, (MATCH('Session Log'!$V704, 'Kennel Link Mapping'!$A$1:$A$4, 0))), "")</f>
        <v/>
      </c>
    </row>
    <row r="705" spans="1:23" ht="39.75" customHeight="1" x14ac:dyDescent="0.15">
      <c r="A705" s="192"/>
      <c r="B705" s="118"/>
      <c r="C705" s="62"/>
      <c r="D705" s="165"/>
      <c r="E705" s="177"/>
      <c r="F705" s="165"/>
      <c r="G705" s="54"/>
      <c r="H705" s="54"/>
      <c r="I705" s="54"/>
      <c r="J705" s="169"/>
      <c r="K705" s="204"/>
      <c r="L705" s="521" t="str" cm="1">
        <f t="array" ref="L705">IFERROR(_xlfn.IFS($K705="1 - Start", (_xlfn.XLOOKUP("1 - End", $K705:$K1710,$J705:$J1710)) - (_xlfn.XLOOKUP("1 - Start", $K705:$K1710, $J705:$J1710)), $K705="2 - Start", (_xlfn.XLOOKUP("2 - End", $K705:$K1710, $J705:$J1710)) - (_xlfn.XLOOKUP("2 - Start", $K705:$K1710, $J705:$J1710)), $K705="3 - Start", (_xlfn.XLOOKUP("3 - End", $K705:K1710, $J705:$J1710)) - (_xlfn.XLOOKUP("3 - Start", $K705:K1710, $J705:$J1710)), $K705="4 - Start", (_xlfn.XLOOKUP("4 - End", $K705:$K1710, $J705:$J1710)) - (_xlfn.XLOOKUP("4 - Start", $K705:$K1710, $J705:J1710))), "")</f>
        <v/>
      </c>
      <c r="Q705" s="535" t="str" cm="1">
        <f t="array" ref="Q705">_xlfn.IFNA(IF($P705="N", $O705, (_xlfn.IFS(AND($P705="Y", $M705="1"), 15-$O705, AND($M705="2", $P705="Y"), 9-$O705, AND($M705="3", $P705="Y"), 11-$O705))), "")</f>
        <v/>
      </c>
      <c r="R705" s="536" t="str">
        <f>IF($K705="Session Start", SUM($L705:(INDEX($K705:$K1692, (MATCH("Session End", $K705:$K1692, 0))))), "")</f>
        <v/>
      </c>
      <c r="W705" s="556" t="str">
        <f>IFERROR(INDEX('Kennel Link Mapping'!$B$1:$B$4, (MATCH('Session Log'!$V705, 'Kennel Link Mapping'!$A$1:$A$4, 0))), "")</f>
        <v/>
      </c>
    </row>
    <row r="706" spans="1:23" ht="39.75" customHeight="1" x14ac:dyDescent="0.15">
      <c r="A706" s="192"/>
      <c r="B706" s="118"/>
      <c r="C706" s="62"/>
      <c r="D706" s="165"/>
      <c r="E706" s="177"/>
      <c r="F706" s="165"/>
      <c r="G706" s="54"/>
      <c r="H706" s="54"/>
      <c r="I706" s="54"/>
      <c r="J706" s="169"/>
      <c r="K706" s="204"/>
      <c r="L706" s="521" t="str" cm="1">
        <f t="array" ref="L706">IFERROR(_xlfn.IFS($K706="1 - Start", (_xlfn.XLOOKUP("1 - End", $K706:$K1711,$J706:$J1711)) - (_xlfn.XLOOKUP("1 - Start", $K706:$K1711, $J706:$J1711)), $K706="2 - Start", (_xlfn.XLOOKUP("2 - End", $K706:$K1711, $J706:$J1711)) - (_xlfn.XLOOKUP("2 - Start", $K706:$K1711, $J706:$J1711)), $K706="3 - Start", (_xlfn.XLOOKUP("3 - End", $K706:K1711, $J706:$J1711)) - (_xlfn.XLOOKUP("3 - Start", $K706:K1711, $J706:$J1711)), $K706="4 - Start", (_xlfn.XLOOKUP("4 - End", $K706:$K1711, $J706:$J1711)) - (_xlfn.XLOOKUP("4 - Start", $K706:$K1711, $J706:J1711))), "")</f>
        <v/>
      </c>
      <c r="Q706" s="535" t="str" cm="1">
        <f t="array" ref="Q706">_xlfn.IFNA(IF($P706="N", $O706, (_xlfn.IFS(AND($P706="Y", $M706="1"), 15-$O706, AND($M706="2", $P706="Y"), 9-$O706, AND($M706="3", $P706="Y"), 11-$O706))), "")</f>
        <v/>
      </c>
      <c r="R706" s="536" t="str">
        <f>IF($K706="Session Start", SUM($L706:(INDEX($K706:$K1693, (MATCH("Session End", $K706:$K1693, 0))))), "")</f>
        <v/>
      </c>
      <c r="W706" s="556" t="str">
        <f>IFERROR(INDEX('Kennel Link Mapping'!$B$1:$B$4, (MATCH('Session Log'!$V706, 'Kennel Link Mapping'!$A$1:$A$4, 0))), "")</f>
        <v/>
      </c>
    </row>
    <row r="707" spans="1:23" ht="39.75" customHeight="1" x14ac:dyDescent="0.15">
      <c r="A707" s="192"/>
      <c r="B707" s="118"/>
      <c r="C707" s="62"/>
      <c r="D707" s="165"/>
      <c r="E707" s="177"/>
      <c r="F707" s="165"/>
      <c r="G707" s="54"/>
      <c r="H707" s="54"/>
      <c r="I707" s="54"/>
      <c r="J707" s="169"/>
      <c r="K707" s="204"/>
      <c r="L707" s="521" t="str" cm="1">
        <f t="array" ref="L707">IFERROR(_xlfn.IFS($K707="1 - Start", (_xlfn.XLOOKUP("1 - End", $K707:$K1712,$J707:$J1712)) - (_xlfn.XLOOKUP("1 - Start", $K707:$K1712, $J707:$J1712)), $K707="2 - Start", (_xlfn.XLOOKUP("2 - End", $K707:$K1712, $J707:$J1712)) - (_xlfn.XLOOKUP("2 - Start", $K707:$K1712, $J707:$J1712)), $K707="3 - Start", (_xlfn.XLOOKUP("3 - End", $K707:K1712, $J707:$J1712)) - (_xlfn.XLOOKUP("3 - Start", $K707:K1712, $J707:$J1712)), $K707="4 - Start", (_xlfn.XLOOKUP("4 - End", $K707:$K1712, $J707:$J1712)) - (_xlfn.XLOOKUP("4 - Start", $K707:$K1712, $J707:J1712))), "")</f>
        <v/>
      </c>
      <c r="Q707" s="535" t="str" cm="1">
        <f t="array" ref="Q707">_xlfn.IFNA(IF($P707="N", $O707, (_xlfn.IFS(AND($P707="Y", $M707="1"), 15-$O707, AND($M707="2", $P707="Y"), 9-$O707, AND($M707="3", $P707="Y"), 11-$O707))), "")</f>
        <v/>
      </c>
      <c r="R707" s="536" t="str">
        <f>IF($K707="Session Start", SUM($L707:(INDEX($K707:$K1694, (MATCH("Session End", $K707:$K1694, 0))))), "")</f>
        <v/>
      </c>
      <c r="W707" s="556" t="str">
        <f>IFERROR(INDEX('Kennel Link Mapping'!$B$1:$B$4, (MATCH('Session Log'!$V707, 'Kennel Link Mapping'!$A$1:$A$4, 0))), "")</f>
        <v/>
      </c>
    </row>
    <row r="708" spans="1:23" ht="39.75" customHeight="1" x14ac:dyDescent="0.15">
      <c r="A708" s="192"/>
      <c r="B708" s="118"/>
      <c r="C708" s="62"/>
      <c r="D708" s="165"/>
      <c r="E708" s="177"/>
      <c r="F708" s="165"/>
      <c r="G708" s="54"/>
      <c r="H708" s="54"/>
      <c r="I708" s="54"/>
      <c r="J708" s="169"/>
      <c r="K708" s="204"/>
      <c r="L708" s="521" t="str" cm="1">
        <f t="array" ref="L708">IFERROR(_xlfn.IFS($K708="1 - Start", (_xlfn.XLOOKUP("1 - End", $K708:$K1713,$J708:$J1713)) - (_xlfn.XLOOKUP("1 - Start", $K708:$K1713, $J708:$J1713)), $K708="2 - Start", (_xlfn.XLOOKUP("2 - End", $K708:$K1713, $J708:$J1713)) - (_xlfn.XLOOKUP("2 - Start", $K708:$K1713, $J708:$J1713)), $K708="3 - Start", (_xlfn.XLOOKUP("3 - End", $K708:K1713, $J708:$J1713)) - (_xlfn.XLOOKUP("3 - Start", $K708:K1713, $J708:$J1713)), $K708="4 - Start", (_xlfn.XLOOKUP("4 - End", $K708:$K1713, $J708:$J1713)) - (_xlfn.XLOOKUP("4 - Start", $K708:$K1713, $J708:J1713))), "")</f>
        <v/>
      </c>
      <c r="Q708" s="535" t="str" cm="1">
        <f t="array" ref="Q708">_xlfn.IFNA(IF($P708="N", $O708, (_xlfn.IFS(AND($P708="Y", $M708="1"), 15-$O708, AND($M708="2", $P708="Y"), 9-$O708, AND($M708="3", $P708="Y"), 11-$O708))), "")</f>
        <v/>
      </c>
      <c r="R708" s="536" t="str">
        <f>IF($K708="Session Start", SUM($L708:(INDEX($K708:$K1695, (MATCH("Session End", $K708:$K1695, 0))))), "")</f>
        <v/>
      </c>
      <c r="W708" s="556" t="str">
        <f>IFERROR(INDEX('Kennel Link Mapping'!$B$1:$B$4, (MATCH('Session Log'!$V708, 'Kennel Link Mapping'!$A$1:$A$4, 0))), "")</f>
        <v/>
      </c>
    </row>
    <row r="709" spans="1:23" ht="39.75" customHeight="1" x14ac:dyDescent="0.15">
      <c r="A709" s="192"/>
      <c r="B709" s="118"/>
      <c r="C709" s="62"/>
      <c r="D709" s="165"/>
      <c r="E709" s="177"/>
      <c r="F709" s="165"/>
      <c r="G709" s="54"/>
      <c r="H709" s="54"/>
      <c r="I709" s="54"/>
      <c r="J709" s="169"/>
      <c r="K709" s="204"/>
      <c r="L709" s="521" t="str" cm="1">
        <f t="array" ref="L709">IFERROR(_xlfn.IFS($K709="1 - Start", (_xlfn.XLOOKUP("1 - End", $K709:$K1714,$J709:$J1714)) - (_xlfn.XLOOKUP("1 - Start", $K709:$K1714, $J709:$J1714)), $K709="2 - Start", (_xlfn.XLOOKUP("2 - End", $K709:$K1714, $J709:$J1714)) - (_xlfn.XLOOKUP("2 - Start", $K709:$K1714, $J709:$J1714)), $K709="3 - Start", (_xlfn.XLOOKUP("3 - End", $K709:K1714, $J709:$J1714)) - (_xlfn.XLOOKUP("3 - Start", $K709:K1714, $J709:$J1714)), $K709="4 - Start", (_xlfn.XLOOKUP("4 - End", $K709:$K1714, $J709:$J1714)) - (_xlfn.XLOOKUP("4 - Start", $K709:$K1714, $J709:J1714))), "")</f>
        <v/>
      </c>
      <c r="Q709" s="535" t="str" cm="1">
        <f t="array" ref="Q709">_xlfn.IFNA(IF($P709="N", $O709, (_xlfn.IFS(AND($P709="Y", $M709="1"), 15-$O709, AND($M709="2", $P709="Y"), 9-$O709, AND($M709="3", $P709="Y"), 11-$O709))), "")</f>
        <v/>
      </c>
      <c r="R709" s="536" t="str">
        <f>IF($K709="Session Start", SUM($L709:(INDEX($K709:$K1696, (MATCH("Session End", $K709:$K1696, 0))))), "")</f>
        <v/>
      </c>
      <c r="W709" s="556" t="str">
        <f>IFERROR(INDEX('Kennel Link Mapping'!$B$1:$B$4, (MATCH('Session Log'!$V709, 'Kennel Link Mapping'!$A$1:$A$4, 0))), "")</f>
        <v/>
      </c>
    </row>
    <row r="710" spans="1:23" ht="39.75" customHeight="1" x14ac:dyDescent="0.15">
      <c r="A710" s="192"/>
      <c r="B710" s="118"/>
      <c r="C710" s="62"/>
      <c r="D710" s="165"/>
      <c r="E710" s="177"/>
      <c r="F710" s="165"/>
      <c r="G710" s="54"/>
      <c r="H710" s="54"/>
      <c r="I710" s="54"/>
      <c r="J710" s="169"/>
      <c r="K710" s="204"/>
      <c r="L710" s="521" t="str" cm="1">
        <f t="array" ref="L710">IFERROR(_xlfn.IFS($K710="1 - Start", (_xlfn.XLOOKUP("1 - End", $K710:$K1715,$J710:$J1715)) - (_xlfn.XLOOKUP("1 - Start", $K710:$K1715, $J710:$J1715)), $K710="2 - Start", (_xlfn.XLOOKUP("2 - End", $K710:$K1715, $J710:$J1715)) - (_xlfn.XLOOKUP("2 - Start", $K710:$K1715, $J710:$J1715)), $K710="3 - Start", (_xlfn.XLOOKUP("3 - End", $K710:K1715, $J710:$J1715)) - (_xlfn.XLOOKUP("3 - Start", $K710:K1715, $J710:$J1715)), $K710="4 - Start", (_xlfn.XLOOKUP("4 - End", $K710:$K1715, $J710:$J1715)) - (_xlfn.XLOOKUP("4 - Start", $K710:$K1715, $J710:J1715))), "")</f>
        <v/>
      </c>
      <c r="Q710" s="535" t="str" cm="1">
        <f t="array" ref="Q710">_xlfn.IFNA(IF($P710="N", $O710, (_xlfn.IFS(AND($P710="Y", $M710="1"), 15-$O710, AND($M710="2", $P710="Y"), 9-$O710, AND($M710="3", $P710="Y"), 11-$O710))), "")</f>
        <v/>
      </c>
      <c r="R710" s="536" t="str">
        <f>IF($K710="Session Start", SUM($L710:(INDEX($K710:$K1697, (MATCH("Session End", $K710:$K1697, 0))))), "")</f>
        <v/>
      </c>
      <c r="W710" s="556" t="str">
        <f>IFERROR(INDEX('Kennel Link Mapping'!$B$1:$B$4, (MATCH('Session Log'!$V710, 'Kennel Link Mapping'!$A$1:$A$4, 0))), "")</f>
        <v/>
      </c>
    </row>
    <row r="711" spans="1:23" ht="39.75" customHeight="1" x14ac:dyDescent="0.15">
      <c r="A711" s="192"/>
      <c r="B711" s="118"/>
      <c r="C711" s="62"/>
      <c r="D711" s="165"/>
      <c r="E711" s="177"/>
      <c r="F711" s="165"/>
      <c r="G711" s="54"/>
      <c r="H711" s="54"/>
      <c r="I711" s="54"/>
      <c r="J711" s="169"/>
      <c r="K711" s="204"/>
      <c r="L711" s="521" t="str" cm="1">
        <f t="array" ref="L711">IFERROR(_xlfn.IFS($K711="1 - Start", (_xlfn.XLOOKUP("1 - End", $K711:$K1716,$J711:$J1716)) - (_xlfn.XLOOKUP("1 - Start", $K711:$K1716, $J711:$J1716)), $K711="2 - Start", (_xlfn.XLOOKUP("2 - End", $K711:$K1716, $J711:$J1716)) - (_xlfn.XLOOKUP("2 - Start", $K711:$K1716, $J711:$J1716)), $K711="3 - Start", (_xlfn.XLOOKUP("3 - End", $K711:K1716, $J711:$J1716)) - (_xlfn.XLOOKUP("3 - Start", $K711:K1716, $J711:$J1716)), $K711="4 - Start", (_xlfn.XLOOKUP("4 - End", $K711:$K1716, $J711:$J1716)) - (_xlfn.XLOOKUP("4 - Start", $K711:$K1716, $J711:J1716))), "")</f>
        <v/>
      </c>
      <c r="Q711" s="535" t="str" cm="1">
        <f t="array" ref="Q711">_xlfn.IFNA(IF($P711="N", $O711, (_xlfn.IFS(AND($P711="Y", $M711="1"), 15-$O711, AND($M711="2", $P711="Y"), 9-$O711, AND($M711="3", $P711="Y"), 11-$O711))), "")</f>
        <v/>
      </c>
      <c r="R711" s="536" t="str">
        <f>IF($K711="Session Start", SUM($L711:(INDEX($K711:$K1698, (MATCH("Session End", $K711:$K1698, 0))))), "")</f>
        <v/>
      </c>
      <c r="W711" s="556" t="str">
        <f>IFERROR(INDEX('Kennel Link Mapping'!$B$1:$B$4, (MATCH('Session Log'!$V711, 'Kennel Link Mapping'!$A$1:$A$4, 0))), "")</f>
        <v/>
      </c>
    </row>
    <row r="712" spans="1:23" ht="39.75" customHeight="1" x14ac:dyDescent="0.15">
      <c r="A712" s="192"/>
      <c r="B712" s="118"/>
      <c r="C712" s="62"/>
      <c r="D712" s="165"/>
      <c r="E712" s="177"/>
      <c r="F712" s="165"/>
      <c r="G712" s="54"/>
      <c r="H712" s="54"/>
      <c r="I712" s="54"/>
      <c r="J712" s="169"/>
      <c r="K712" s="204"/>
      <c r="L712" s="521" t="str" cm="1">
        <f t="array" ref="L712">IFERROR(_xlfn.IFS($K712="1 - Start", (_xlfn.XLOOKUP("1 - End", $K712:$K1717,$J712:$J1717)) - (_xlfn.XLOOKUP("1 - Start", $K712:$K1717, $J712:$J1717)), $K712="2 - Start", (_xlfn.XLOOKUP("2 - End", $K712:$K1717, $J712:$J1717)) - (_xlfn.XLOOKUP("2 - Start", $K712:$K1717, $J712:$J1717)), $K712="3 - Start", (_xlfn.XLOOKUP("3 - End", $K712:K1717, $J712:$J1717)) - (_xlfn.XLOOKUP("3 - Start", $K712:K1717, $J712:$J1717)), $K712="4 - Start", (_xlfn.XLOOKUP("4 - End", $K712:$K1717, $J712:$J1717)) - (_xlfn.XLOOKUP("4 - Start", $K712:$K1717, $J712:J1717))), "")</f>
        <v/>
      </c>
      <c r="Q712" s="535" t="str" cm="1">
        <f t="array" ref="Q712">_xlfn.IFNA(IF($P712="N", $O712, (_xlfn.IFS(AND($P712="Y", $M712="1"), 15-$O712, AND($M712="2", $P712="Y"), 9-$O712, AND($M712="3", $P712="Y"), 11-$O712))), "")</f>
        <v/>
      </c>
      <c r="R712" s="536" t="str">
        <f>IF($K712="Session Start", SUM($L712:(INDEX($K712:$K1699, (MATCH("Session End", $K712:$K1699, 0))))), "")</f>
        <v/>
      </c>
      <c r="W712" s="556" t="str">
        <f>IFERROR(INDEX('Kennel Link Mapping'!$B$1:$B$4, (MATCH('Session Log'!$V712, 'Kennel Link Mapping'!$A$1:$A$4, 0))), "")</f>
        <v/>
      </c>
    </row>
    <row r="713" spans="1:23" ht="39.75" customHeight="1" x14ac:dyDescent="0.15">
      <c r="A713" s="192"/>
      <c r="B713" s="118"/>
      <c r="C713" s="62"/>
      <c r="D713" s="165"/>
      <c r="E713" s="177"/>
      <c r="F713" s="165"/>
      <c r="G713" s="54"/>
      <c r="H713" s="54"/>
      <c r="I713" s="54"/>
      <c r="J713" s="169"/>
      <c r="K713" s="204"/>
      <c r="L713" s="521" t="str" cm="1">
        <f t="array" ref="L713">IFERROR(_xlfn.IFS($K713="1 - Start", (_xlfn.XLOOKUP("1 - End", $K713:$K1718,$J713:$J1718)) - (_xlfn.XLOOKUP("1 - Start", $K713:$K1718, $J713:$J1718)), $K713="2 - Start", (_xlfn.XLOOKUP("2 - End", $K713:$K1718, $J713:$J1718)) - (_xlfn.XLOOKUP("2 - Start", $K713:$K1718, $J713:$J1718)), $K713="3 - Start", (_xlfn.XLOOKUP("3 - End", $K713:K1718, $J713:$J1718)) - (_xlfn.XLOOKUP("3 - Start", $K713:K1718, $J713:$J1718)), $K713="4 - Start", (_xlfn.XLOOKUP("4 - End", $K713:$K1718, $J713:$J1718)) - (_xlfn.XLOOKUP("4 - Start", $K713:$K1718, $J713:J1718))), "")</f>
        <v/>
      </c>
      <c r="Q713" s="535" t="str" cm="1">
        <f t="array" ref="Q713">_xlfn.IFNA(IF($P713="N", $O713, (_xlfn.IFS(AND($P713="Y", $M713="1"), 15-$O713, AND($M713="2", $P713="Y"), 9-$O713, AND($M713="3", $P713="Y"), 11-$O713))), "")</f>
        <v/>
      </c>
      <c r="R713" s="536" t="str">
        <f>IF($K713="Session Start", SUM($L713:(INDEX($K713:$K1700, (MATCH("Session End", $K713:$K1700, 0))))), "")</f>
        <v/>
      </c>
      <c r="W713" s="556" t="str">
        <f>IFERROR(INDEX('Kennel Link Mapping'!$B$1:$B$4, (MATCH('Session Log'!$V713, 'Kennel Link Mapping'!$A$1:$A$4, 0))), "")</f>
        <v/>
      </c>
    </row>
    <row r="714" spans="1:23" ht="39.75" customHeight="1" x14ac:dyDescent="0.15">
      <c r="A714" s="192"/>
      <c r="B714" s="118"/>
      <c r="C714" s="62"/>
      <c r="D714" s="165"/>
      <c r="E714" s="177"/>
      <c r="F714" s="165"/>
      <c r="G714" s="54"/>
      <c r="H714" s="54"/>
      <c r="I714" s="54"/>
      <c r="J714" s="169"/>
      <c r="K714" s="204"/>
      <c r="L714" s="521" t="str" cm="1">
        <f t="array" ref="L714">IFERROR(_xlfn.IFS($K714="1 - Start", (_xlfn.XLOOKUP("1 - End", $K714:$K1719,$J714:$J1719)) - (_xlfn.XLOOKUP("1 - Start", $K714:$K1719, $J714:$J1719)), $K714="2 - Start", (_xlfn.XLOOKUP("2 - End", $K714:$K1719, $J714:$J1719)) - (_xlfn.XLOOKUP("2 - Start", $K714:$K1719, $J714:$J1719)), $K714="3 - Start", (_xlfn.XLOOKUP("3 - End", $K714:K1719, $J714:$J1719)) - (_xlfn.XLOOKUP("3 - Start", $K714:K1719, $J714:$J1719)), $K714="4 - Start", (_xlfn.XLOOKUP("4 - End", $K714:$K1719, $J714:$J1719)) - (_xlfn.XLOOKUP("4 - Start", $K714:$K1719, $J714:J1719))), "")</f>
        <v/>
      </c>
      <c r="Q714" s="535" t="str" cm="1">
        <f t="array" ref="Q714">_xlfn.IFNA(IF($P714="N", $O714, (_xlfn.IFS(AND($P714="Y", $M714="1"), 15-$O714, AND($M714="2", $P714="Y"), 9-$O714, AND($M714="3", $P714="Y"), 11-$O714))), "")</f>
        <v/>
      </c>
      <c r="R714" s="536" t="str">
        <f>IF($K714="Session Start", SUM($L714:(INDEX($K714:$K1701, (MATCH("Session End", $K714:$K1701, 0))))), "")</f>
        <v/>
      </c>
      <c r="W714" s="556" t="str">
        <f>IFERROR(INDEX('Kennel Link Mapping'!$B$1:$B$4, (MATCH('Session Log'!$V714, 'Kennel Link Mapping'!$A$1:$A$4, 0))), "")</f>
        <v/>
      </c>
    </row>
    <row r="715" spans="1:23" ht="39.75" customHeight="1" x14ac:dyDescent="0.15">
      <c r="A715" s="192"/>
      <c r="B715" s="118"/>
      <c r="C715" s="62"/>
      <c r="D715" s="165"/>
      <c r="E715" s="177"/>
      <c r="F715" s="165"/>
      <c r="G715" s="54"/>
      <c r="H715" s="54"/>
      <c r="I715" s="54"/>
      <c r="J715" s="169"/>
      <c r="K715" s="204"/>
      <c r="L715" s="521" t="str" cm="1">
        <f t="array" ref="L715">IFERROR(_xlfn.IFS($K715="1 - Start", (_xlfn.XLOOKUP("1 - End", $K715:$K1720,$J715:$J1720)) - (_xlfn.XLOOKUP("1 - Start", $K715:$K1720, $J715:$J1720)), $K715="2 - Start", (_xlfn.XLOOKUP("2 - End", $K715:$K1720, $J715:$J1720)) - (_xlfn.XLOOKUP("2 - Start", $K715:$K1720, $J715:$J1720)), $K715="3 - Start", (_xlfn.XLOOKUP("3 - End", $K715:K1720, $J715:$J1720)) - (_xlfn.XLOOKUP("3 - Start", $K715:K1720, $J715:$J1720)), $K715="4 - Start", (_xlfn.XLOOKUP("4 - End", $K715:$K1720, $J715:$J1720)) - (_xlfn.XLOOKUP("4 - Start", $K715:$K1720, $J715:J1720))), "")</f>
        <v/>
      </c>
      <c r="Q715" s="535" t="str" cm="1">
        <f t="array" ref="Q715">_xlfn.IFNA(IF($P715="N", $O715, (_xlfn.IFS(AND($P715="Y", $M715="1"), 15-$O715, AND($M715="2", $P715="Y"), 9-$O715, AND($M715="3", $P715="Y"), 11-$O715))), "")</f>
        <v/>
      </c>
      <c r="R715" s="536" t="str">
        <f>IF($K715="Session Start", SUM($L715:(INDEX($K715:$K1702, (MATCH("Session End", $K715:$K1702, 0))))), "")</f>
        <v/>
      </c>
      <c r="W715" s="556" t="str">
        <f>IFERROR(INDEX('Kennel Link Mapping'!$B$1:$B$4, (MATCH('Session Log'!$V715, 'Kennel Link Mapping'!$A$1:$A$4, 0))), "")</f>
        <v/>
      </c>
    </row>
    <row r="716" spans="1:23" ht="39.75" customHeight="1" x14ac:dyDescent="0.15">
      <c r="A716" s="192"/>
      <c r="B716" s="118"/>
      <c r="C716" s="62"/>
      <c r="D716" s="165"/>
      <c r="E716" s="177"/>
      <c r="F716" s="165"/>
      <c r="G716" s="54"/>
      <c r="H716" s="54"/>
      <c r="I716" s="54"/>
      <c r="J716" s="169"/>
      <c r="K716" s="204"/>
      <c r="L716" s="521" t="str" cm="1">
        <f t="array" ref="L716">IFERROR(_xlfn.IFS($K716="1 - Start", (_xlfn.XLOOKUP("1 - End", $K716:$K1721,$J716:$J1721)) - (_xlfn.XLOOKUP("1 - Start", $K716:$K1721, $J716:$J1721)), $K716="2 - Start", (_xlfn.XLOOKUP("2 - End", $K716:$K1721, $J716:$J1721)) - (_xlfn.XLOOKUP("2 - Start", $K716:$K1721, $J716:$J1721)), $K716="3 - Start", (_xlfn.XLOOKUP("3 - End", $K716:K1721, $J716:$J1721)) - (_xlfn.XLOOKUP("3 - Start", $K716:K1721, $J716:$J1721)), $K716="4 - Start", (_xlfn.XLOOKUP("4 - End", $K716:$K1721, $J716:$J1721)) - (_xlfn.XLOOKUP("4 - Start", $K716:$K1721, $J716:J1721))), "")</f>
        <v/>
      </c>
      <c r="Q716" s="535" t="str" cm="1">
        <f t="array" ref="Q716">_xlfn.IFNA(IF($P716="N", $O716, (_xlfn.IFS(AND($P716="Y", $M716="1"), 15-$O716, AND($M716="2", $P716="Y"), 9-$O716, AND($M716="3", $P716="Y"), 11-$O716))), "")</f>
        <v/>
      </c>
      <c r="R716" s="536" t="str">
        <f>IF($K716="Session Start", SUM($L716:(INDEX($K716:$K1703, (MATCH("Session End", $K716:$K1703, 0))))), "")</f>
        <v/>
      </c>
      <c r="W716" s="556" t="str">
        <f>IFERROR(INDEX('Kennel Link Mapping'!$B$1:$B$4, (MATCH('Session Log'!$V716, 'Kennel Link Mapping'!$A$1:$A$4, 0))), "")</f>
        <v/>
      </c>
    </row>
    <row r="717" spans="1:23" ht="39.75" customHeight="1" x14ac:dyDescent="0.15">
      <c r="A717" s="192"/>
      <c r="B717" s="118"/>
      <c r="C717" s="62"/>
      <c r="D717" s="165"/>
      <c r="E717" s="177"/>
      <c r="F717" s="165"/>
      <c r="G717" s="54"/>
      <c r="H717" s="54"/>
      <c r="I717" s="54"/>
      <c r="J717" s="169"/>
      <c r="K717" s="204"/>
      <c r="L717" s="521" t="str" cm="1">
        <f t="array" ref="L717">IFERROR(_xlfn.IFS($K717="1 - Start", (_xlfn.XLOOKUP("1 - End", $K717:$K1722,$J717:$J1722)) - (_xlfn.XLOOKUP("1 - Start", $K717:$K1722, $J717:$J1722)), $K717="2 - Start", (_xlfn.XLOOKUP("2 - End", $K717:$K1722, $J717:$J1722)) - (_xlfn.XLOOKUP("2 - Start", $K717:$K1722, $J717:$J1722)), $K717="3 - Start", (_xlfn.XLOOKUP("3 - End", $K717:K1722, $J717:$J1722)) - (_xlfn.XLOOKUP("3 - Start", $K717:K1722, $J717:$J1722)), $K717="4 - Start", (_xlfn.XLOOKUP("4 - End", $K717:$K1722, $J717:$J1722)) - (_xlfn.XLOOKUP("4 - Start", $K717:$K1722, $J717:J1722))), "")</f>
        <v/>
      </c>
      <c r="Q717" s="535" t="str" cm="1">
        <f t="array" ref="Q717">_xlfn.IFNA(IF($P717="N", $O717, (_xlfn.IFS(AND($P717="Y", $M717="1"), 15-$O717, AND($M717="2", $P717="Y"), 9-$O717, AND($M717="3", $P717="Y"), 11-$O717))), "")</f>
        <v/>
      </c>
      <c r="R717" s="536" t="str">
        <f>IF($K717="Session Start", SUM($L717:(INDEX($K717:$K1704, (MATCH("Session End", $K717:$K1704, 0))))), "")</f>
        <v/>
      </c>
      <c r="W717" s="556" t="str">
        <f>IFERROR(INDEX('Kennel Link Mapping'!$B$1:$B$4, (MATCH('Session Log'!$V717, 'Kennel Link Mapping'!$A$1:$A$4, 0))), "")</f>
        <v/>
      </c>
    </row>
    <row r="718" spans="1:23" ht="39.75" customHeight="1" x14ac:dyDescent="0.15">
      <c r="A718" s="192"/>
      <c r="B718" s="118"/>
      <c r="C718" s="62"/>
      <c r="D718" s="165"/>
      <c r="E718" s="177"/>
      <c r="F718" s="165"/>
      <c r="G718" s="54"/>
      <c r="H718" s="54"/>
      <c r="I718" s="54"/>
      <c r="J718" s="169"/>
      <c r="K718" s="204"/>
      <c r="L718" s="521" t="str" cm="1">
        <f t="array" ref="L718">IFERROR(_xlfn.IFS($K718="1 - Start", (_xlfn.XLOOKUP("1 - End", $K718:$K1723,$J718:$J1723)) - (_xlfn.XLOOKUP("1 - Start", $K718:$K1723, $J718:$J1723)), $K718="2 - Start", (_xlfn.XLOOKUP("2 - End", $K718:$K1723, $J718:$J1723)) - (_xlfn.XLOOKUP("2 - Start", $K718:$K1723, $J718:$J1723)), $K718="3 - Start", (_xlfn.XLOOKUP("3 - End", $K718:K1723, $J718:$J1723)) - (_xlfn.XLOOKUP("3 - Start", $K718:K1723, $J718:$J1723)), $K718="4 - Start", (_xlfn.XLOOKUP("4 - End", $K718:$K1723, $J718:$J1723)) - (_xlfn.XLOOKUP("4 - Start", $K718:$K1723, $J718:J1723))), "")</f>
        <v/>
      </c>
      <c r="Q718" s="535" t="str" cm="1">
        <f t="array" ref="Q718">_xlfn.IFNA(IF($P718="N", $O718, (_xlfn.IFS(AND($P718="Y", $M718="1"), 15-$O718, AND($M718="2", $P718="Y"), 9-$O718, AND($M718="3", $P718="Y"), 11-$O718))), "")</f>
        <v/>
      </c>
      <c r="R718" s="536" t="str">
        <f>IF($K718="Session Start", SUM($L718:(INDEX($K718:$K1705, (MATCH("Session End", $K718:$K1705, 0))))), "")</f>
        <v/>
      </c>
      <c r="W718" s="556" t="str">
        <f>IFERROR(INDEX('Kennel Link Mapping'!$B$1:$B$4, (MATCH('Session Log'!$V718, 'Kennel Link Mapping'!$A$1:$A$4, 0))), "")</f>
        <v/>
      </c>
    </row>
    <row r="719" spans="1:23" ht="39.75" customHeight="1" x14ac:dyDescent="0.15">
      <c r="A719" s="192"/>
      <c r="B719" s="118"/>
      <c r="C719" s="62"/>
      <c r="D719" s="165"/>
      <c r="E719" s="177"/>
      <c r="F719" s="165"/>
      <c r="G719" s="54"/>
      <c r="H719" s="54"/>
      <c r="I719" s="54"/>
      <c r="J719" s="169"/>
      <c r="K719" s="204"/>
      <c r="L719" s="521" t="str" cm="1">
        <f t="array" ref="L719">IFERROR(_xlfn.IFS($K719="1 - Start", (_xlfn.XLOOKUP("1 - End", $K719:$K1724,$J719:$J1724)) - (_xlfn.XLOOKUP("1 - Start", $K719:$K1724, $J719:$J1724)), $K719="2 - Start", (_xlfn.XLOOKUP("2 - End", $K719:$K1724, $J719:$J1724)) - (_xlfn.XLOOKUP("2 - Start", $K719:$K1724, $J719:$J1724)), $K719="3 - Start", (_xlfn.XLOOKUP("3 - End", $K719:K1724, $J719:$J1724)) - (_xlfn.XLOOKUP("3 - Start", $K719:K1724, $J719:$J1724)), $K719="4 - Start", (_xlfn.XLOOKUP("4 - End", $K719:$K1724, $J719:$J1724)) - (_xlfn.XLOOKUP("4 - Start", $K719:$K1724, $J719:J1724))), "")</f>
        <v/>
      </c>
      <c r="Q719" s="535" t="str" cm="1">
        <f t="array" ref="Q719">_xlfn.IFNA(IF($P719="N", $O719, (_xlfn.IFS(AND($P719="Y", $M719="1"), 15-$O719, AND($M719="2", $P719="Y"), 9-$O719, AND($M719="3", $P719="Y"), 11-$O719))), "")</f>
        <v/>
      </c>
      <c r="R719" s="536" t="str">
        <f>IF($K719="Session Start", SUM($L719:(INDEX($K719:$K1706, (MATCH("Session End", $K719:$K1706, 0))))), "")</f>
        <v/>
      </c>
      <c r="W719" s="556" t="str">
        <f>IFERROR(INDEX('Kennel Link Mapping'!$B$1:$B$4, (MATCH('Session Log'!$V719, 'Kennel Link Mapping'!$A$1:$A$4, 0))), "")</f>
        <v/>
      </c>
    </row>
    <row r="720" spans="1:23" ht="39.75" customHeight="1" x14ac:dyDescent="0.15">
      <c r="A720" s="192"/>
      <c r="B720" s="118"/>
      <c r="C720" s="62"/>
      <c r="D720" s="165"/>
      <c r="E720" s="177"/>
      <c r="F720" s="165"/>
      <c r="G720" s="54"/>
      <c r="H720" s="54"/>
      <c r="I720" s="54"/>
      <c r="J720" s="169"/>
      <c r="K720" s="204"/>
      <c r="L720" s="521" t="str" cm="1">
        <f t="array" ref="L720">IFERROR(_xlfn.IFS($K720="1 - Start", (_xlfn.XLOOKUP("1 - End", $K720:$K1725,$J720:$J1725)) - (_xlfn.XLOOKUP("1 - Start", $K720:$K1725, $J720:$J1725)), $K720="2 - Start", (_xlfn.XLOOKUP("2 - End", $K720:$K1725, $J720:$J1725)) - (_xlfn.XLOOKUP("2 - Start", $K720:$K1725, $J720:$J1725)), $K720="3 - Start", (_xlfn.XLOOKUP("3 - End", $K720:K1725, $J720:$J1725)) - (_xlfn.XLOOKUP("3 - Start", $K720:K1725, $J720:$J1725)), $K720="4 - Start", (_xlfn.XLOOKUP("4 - End", $K720:$K1725, $J720:$J1725)) - (_xlfn.XLOOKUP("4 - Start", $K720:$K1725, $J720:J1725))), "")</f>
        <v/>
      </c>
      <c r="Q720" s="535" t="str" cm="1">
        <f t="array" ref="Q720">_xlfn.IFNA(IF($P720="N", $O720, (_xlfn.IFS(AND($P720="Y", $M720="1"), 15-$O720, AND($M720="2", $P720="Y"), 9-$O720, AND($M720="3", $P720="Y"), 11-$O720))), "")</f>
        <v/>
      </c>
      <c r="R720" s="536" t="str">
        <f>IF($K720="Session Start", SUM($L720:(INDEX($K720:$K1707, (MATCH("Session End", $K720:$K1707, 0))))), "")</f>
        <v/>
      </c>
      <c r="W720" s="556" t="str">
        <f>IFERROR(INDEX('Kennel Link Mapping'!$B$1:$B$4, (MATCH('Session Log'!$V720, 'Kennel Link Mapping'!$A$1:$A$4, 0))), "")</f>
        <v/>
      </c>
    </row>
    <row r="721" spans="1:23" ht="39.75" customHeight="1" x14ac:dyDescent="0.15">
      <c r="A721" s="192"/>
      <c r="B721" s="118"/>
      <c r="C721" s="62"/>
      <c r="D721" s="165"/>
      <c r="E721" s="177"/>
      <c r="F721" s="165"/>
      <c r="G721" s="54"/>
      <c r="H721" s="54"/>
      <c r="I721" s="54"/>
      <c r="J721" s="169"/>
      <c r="K721" s="204"/>
      <c r="L721" s="521" t="str" cm="1">
        <f t="array" ref="L721">IFERROR(_xlfn.IFS($K721="1 - Start", (_xlfn.XLOOKUP("1 - End", $K721:$K1726,$J721:$J1726)) - (_xlfn.XLOOKUP("1 - Start", $K721:$K1726, $J721:$J1726)), $K721="2 - Start", (_xlfn.XLOOKUP("2 - End", $K721:$K1726, $J721:$J1726)) - (_xlfn.XLOOKUP("2 - Start", $K721:$K1726, $J721:$J1726)), $K721="3 - Start", (_xlfn.XLOOKUP("3 - End", $K721:K1726, $J721:$J1726)) - (_xlfn.XLOOKUP("3 - Start", $K721:K1726, $J721:$J1726)), $K721="4 - Start", (_xlfn.XLOOKUP("4 - End", $K721:$K1726, $J721:$J1726)) - (_xlfn.XLOOKUP("4 - Start", $K721:$K1726, $J721:J1726))), "")</f>
        <v/>
      </c>
      <c r="Q721" s="535" t="str" cm="1">
        <f t="array" ref="Q721">_xlfn.IFNA(IF($P721="N", $O721, (_xlfn.IFS(AND($P721="Y", $M721="1"), 15-$O721, AND($M721="2", $P721="Y"), 9-$O721, AND($M721="3", $P721="Y"), 11-$O721))), "")</f>
        <v/>
      </c>
      <c r="R721" s="536" t="str">
        <f>IF($K721="Session Start", SUM($L721:(INDEX($K721:$K1708, (MATCH("Session End", $K721:$K1708, 0))))), "")</f>
        <v/>
      </c>
      <c r="W721" s="556" t="str">
        <f>IFERROR(INDEX('Kennel Link Mapping'!$B$1:$B$4, (MATCH('Session Log'!$V721, 'Kennel Link Mapping'!$A$1:$A$4, 0))), "")</f>
        <v/>
      </c>
    </row>
    <row r="722" spans="1:23" ht="39.75" customHeight="1" x14ac:dyDescent="0.15">
      <c r="A722" s="192"/>
      <c r="B722" s="118"/>
      <c r="C722" s="62"/>
      <c r="D722" s="165"/>
      <c r="E722" s="177"/>
      <c r="F722" s="165"/>
      <c r="G722" s="54"/>
      <c r="H722" s="54"/>
      <c r="I722" s="54"/>
      <c r="J722" s="169"/>
      <c r="K722" s="204"/>
      <c r="L722" s="521" t="str" cm="1">
        <f t="array" ref="L722">IFERROR(_xlfn.IFS($K722="1 - Start", (_xlfn.XLOOKUP("1 - End", $K722:$K1727,$J722:$J1727)) - (_xlfn.XLOOKUP("1 - Start", $K722:$K1727, $J722:$J1727)), $K722="2 - Start", (_xlfn.XLOOKUP("2 - End", $K722:$K1727, $J722:$J1727)) - (_xlfn.XLOOKUP("2 - Start", $K722:$K1727, $J722:$J1727)), $K722="3 - Start", (_xlfn.XLOOKUP("3 - End", $K722:K1727, $J722:$J1727)) - (_xlfn.XLOOKUP("3 - Start", $K722:K1727, $J722:$J1727)), $K722="4 - Start", (_xlfn.XLOOKUP("4 - End", $K722:$K1727, $J722:$J1727)) - (_xlfn.XLOOKUP("4 - Start", $K722:$K1727, $J722:J1727))), "")</f>
        <v/>
      </c>
      <c r="Q722" s="535" t="str" cm="1">
        <f t="array" ref="Q722">_xlfn.IFNA(IF($P722="N", $O722, (_xlfn.IFS(AND($P722="Y", $M722="1"), 15-$O722, AND($M722="2", $P722="Y"), 9-$O722, AND($M722="3", $P722="Y"), 11-$O722))), "")</f>
        <v/>
      </c>
      <c r="R722" s="536" t="str">
        <f>IF($K722="Session Start", SUM($L722:(INDEX($K722:$K1709, (MATCH("Session End", $K722:$K1709, 0))))), "")</f>
        <v/>
      </c>
      <c r="W722" s="556" t="str">
        <f>IFERROR(INDEX('Kennel Link Mapping'!$B$1:$B$4, (MATCH('Session Log'!$V722, 'Kennel Link Mapping'!$A$1:$A$4, 0))), "")</f>
        <v/>
      </c>
    </row>
    <row r="723" spans="1:23" ht="39.75" customHeight="1" x14ac:dyDescent="0.15">
      <c r="A723" s="192"/>
      <c r="B723" s="118"/>
      <c r="C723" s="62"/>
      <c r="D723" s="165"/>
      <c r="E723" s="177"/>
      <c r="F723" s="165"/>
      <c r="G723" s="54"/>
      <c r="H723" s="54"/>
      <c r="I723" s="54"/>
      <c r="J723" s="169"/>
      <c r="K723" s="204"/>
      <c r="L723" s="521" t="str" cm="1">
        <f t="array" ref="L723">IFERROR(_xlfn.IFS($K723="1 - Start", (_xlfn.XLOOKUP("1 - End", $K723:$K1728,$J723:$J1728)) - (_xlfn.XLOOKUP("1 - Start", $K723:$K1728, $J723:$J1728)), $K723="2 - Start", (_xlfn.XLOOKUP("2 - End", $K723:$K1728, $J723:$J1728)) - (_xlfn.XLOOKUP("2 - Start", $K723:$K1728, $J723:$J1728)), $K723="3 - Start", (_xlfn.XLOOKUP("3 - End", $K723:K1728, $J723:$J1728)) - (_xlfn.XLOOKUP("3 - Start", $K723:K1728, $J723:$J1728)), $K723="4 - Start", (_xlfn.XLOOKUP("4 - End", $K723:$K1728, $J723:$J1728)) - (_xlfn.XLOOKUP("4 - Start", $K723:$K1728, $J723:J1728))), "")</f>
        <v/>
      </c>
      <c r="Q723" s="535" t="str" cm="1">
        <f t="array" ref="Q723">_xlfn.IFNA(IF($P723="N", $O723, (_xlfn.IFS(AND($P723="Y", $M723="1"), 15-$O723, AND($M723="2", $P723="Y"), 9-$O723, AND($M723="3", $P723="Y"), 11-$O723))), "")</f>
        <v/>
      </c>
      <c r="R723" s="536" t="str">
        <f>IF($K723="Session Start", SUM($L723:(INDEX($K723:$K1710, (MATCH("Session End", $K723:$K1710, 0))))), "")</f>
        <v/>
      </c>
      <c r="W723" s="556" t="str">
        <f>IFERROR(INDEX('Kennel Link Mapping'!$B$1:$B$4, (MATCH('Session Log'!$V723, 'Kennel Link Mapping'!$A$1:$A$4, 0))), "")</f>
        <v/>
      </c>
    </row>
    <row r="724" spans="1:23" ht="39.75" customHeight="1" x14ac:dyDescent="0.15">
      <c r="A724" s="192"/>
      <c r="B724" s="118"/>
      <c r="C724" s="62"/>
      <c r="D724" s="165"/>
      <c r="E724" s="177"/>
      <c r="F724" s="165"/>
      <c r="G724" s="54"/>
      <c r="H724" s="54"/>
      <c r="I724" s="54"/>
      <c r="J724" s="169"/>
      <c r="K724" s="204"/>
      <c r="L724" s="521" t="str" cm="1">
        <f t="array" ref="L724">IFERROR(_xlfn.IFS($K724="1 - Start", (_xlfn.XLOOKUP("1 - End", $K724:$K1729,$J724:$J1729)) - (_xlfn.XLOOKUP("1 - Start", $K724:$K1729, $J724:$J1729)), $K724="2 - Start", (_xlfn.XLOOKUP("2 - End", $K724:$K1729, $J724:$J1729)) - (_xlfn.XLOOKUP("2 - Start", $K724:$K1729, $J724:$J1729)), $K724="3 - Start", (_xlfn.XLOOKUP("3 - End", $K724:K1729, $J724:$J1729)) - (_xlfn.XLOOKUP("3 - Start", $K724:K1729, $J724:$J1729)), $K724="4 - Start", (_xlfn.XLOOKUP("4 - End", $K724:$K1729, $J724:$J1729)) - (_xlfn.XLOOKUP("4 - Start", $K724:$K1729, $J724:J1729))), "")</f>
        <v/>
      </c>
      <c r="Q724" s="535" t="str" cm="1">
        <f t="array" ref="Q724">_xlfn.IFNA(IF($P724="N", $O724, (_xlfn.IFS(AND($P724="Y", $M724="1"), 15-$O724, AND($M724="2", $P724="Y"), 9-$O724, AND($M724="3", $P724="Y"), 11-$O724))), "")</f>
        <v/>
      </c>
      <c r="R724" s="536" t="str">
        <f>IF($K724="Session Start", SUM($L724:(INDEX($K724:$K1711, (MATCH("Session End", $K724:$K1711, 0))))), "")</f>
        <v/>
      </c>
      <c r="W724" s="556" t="str">
        <f>IFERROR(INDEX('Kennel Link Mapping'!$B$1:$B$4, (MATCH('Session Log'!$V724, 'Kennel Link Mapping'!$A$1:$A$4, 0))), "")</f>
        <v/>
      </c>
    </row>
    <row r="725" spans="1:23" ht="39.75" customHeight="1" x14ac:dyDescent="0.15">
      <c r="A725" s="192"/>
      <c r="B725" s="118"/>
      <c r="C725" s="62"/>
      <c r="D725" s="165"/>
      <c r="E725" s="177"/>
      <c r="F725" s="165"/>
      <c r="G725" s="54"/>
      <c r="H725" s="54"/>
      <c r="I725" s="54"/>
      <c r="J725" s="169"/>
      <c r="K725" s="204"/>
      <c r="L725" s="521" t="str" cm="1">
        <f t="array" ref="L725">IFERROR(_xlfn.IFS($K725="1 - Start", (_xlfn.XLOOKUP("1 - End", $K725:$K1730,$J725:$J1730)) - (_xlfn.XLOOKUP("1 - Start", $K725:$K1730, $J725:$J1730)), $K725="2 - Start", (_xlfn.XLOOKUP("2 - End", $K725:$K1730, $J725:$J1730)) - (_xlfn.XLOOKUP("2 - Start", $K725:$K1730, $J725:$J1730)), $K725="3 - Start", (_xlfn.XLOOKUP("3 - End", $K725:K1730, $J725:$J1730)) - (_xlfn.XLOOKUP("3 - Start", $K725:K1730, $J725:$J1730)), $K725="4 - Start", (_xlfn.XLOOKUP("4 - End", $K725:$K1730, $J725:$J1730)) - (_xlfn.XLOOKUP("4 - Start", $K725:$K1730, $J725:J1730))), "")</f>
        <v/>
      </c>
      <c r="Q725" s="535" t="str" cm="1">
        <f t="array" ref="Q725">_xlfn.IFNA(IF($P725="N", $O725, (_xlfn.IFS(AND($P725="Y", $M725="1"), 15-$O725, AND($M725="2", $P725="Y"), 9-$O725, AND($M725="3", $P725="Y"), 11-$O725))), "")</f>
        <v/>
      </c>
      <c r="R725" s="536" t="str">
        <f>IF($K725="Session Start", SUM($L725:(INDEX($K725:$K1712, (MATCH("Session End", $K725:$K1712, 0))))), "")</f>
        <v/>
      </c>
      <c r="W725" s="556" t="str">
        <f>IFERROR(INDEX('Kennel Link Mapping'!$B$1:$B$4, (MATCH('Session Log'!$V725, 'Kennel Link Mapping'!$A$1:$A$4, 0))), "")</f>
        <v/>
      </c>
    </row>
    <row r="726" spans="1:23" ht="39.75" customHeight="1" x14ac:dyDescent="0.15">
      <c r="A726" s="192"/>
      <c r="B726" s="118"/>
      <c r="C726" s="62"/>
      <c r="D726" s="165"/>
      <c r="E726" s="177"/>
      <c r="F726" s="165"/>
      <c r="G726" s="54"/>
      <c r="H726" s="54"/>
      <c r="I726" s="54"/>
      <c r="J726" s="169"/>
      <c r="K726" s="204"/>
      <c r="L726" s="521" t="str" cm="1">
        <f t="array" ref="L726">IFERROR(_xlfn.IFS($K726="1 - Start", (_xlfn.XLOOKUP("1 - End", $K726:$K1731,$J726:$J1731)) - (_xlfn.XLOOKUP("1 - Start", $K726:$K1731, $J726:$J1731)), $K726="2 - Start", (_xlfn.XLOOKUP("2 - End", $K726:$K1731, $J726:$J1731)) - (_xlfn.XLOOKUP("2 - Start", $K726:$K1731, $J726:$J1731)), $K726="3 - Start", (_xlfn.XLOOKUP("3 - End", $K726:K1731, $J726:$J1731)) - (_xlfn.XLOOKUP("3 - Start", $K726:K1731, $J726:$J1731)), $K726="4 - Start", (_xlfn.XLOOKUP("4 - End", $K726:$K1731, $J726:$J1731)) - (_xlfn.XLOOKUP("4 - Start", $K726:$K1731, $J726:J1731))), "")</f>
        <v/>
      </c>
      <c r="Q726" s="535" t="str" cm="1">
        <f t="array" ref="Q726">_xlfn.IFNA(IF($P726="N", $O726, (_xlfn.IFS(AND($P726="Y", $M726="1"), 15-$O726, AND($M726="2", $P726="Y"), 9-$O726, AND($M726="3", $P726="Y"), 11-$O726))), "")</f>
        <v/>
      </c>
      <c r="R726" s="536" t="str">
        <f>IF($K726="Session Start", SUM($L726:(INDEX($K726:$K1713, (MATCH("Session End", $K726:$K1713, 0))))), "")</f>
        <v/>
      </c>
      <c r="W726" s="556" t="str">
        <f>IFERROR(INDEX('Kennel Link Mapping'!$B$1:$B$4, (MATCH('Session Log'!$V726, 'Kennel Link Mapping'!$A$1:$A$4, 0))), "")</f>
        <v/>
      </c>
    </row>
    <row r="727" spans="1:23" ht="39.75" customHeight="1" x14ac:dyDescent="0.15">
      <c r="A727" s="192"/>
      <c r="B727" s="118"/>
      <c r="C727" s="62"/>
      <c r="D727" s="165"/>
      <c r="E727" s="177"/>
      <c r="F727" s="165"/>
      <c r="G727" s="54"/>
      <c r="H727" s="54"/>
      <c r="I727" s="54"/>
      <c r="J727" s="169"/>
      <c r="K727" s="204"/>
      <c r="L727" s="521" t="str" cm="1">
        <f t="array" ref="L727">IFERROR(_xlfn.IFS($K727="1 - Start", (_xlfn.XLOOKUP("1 - End", $K727:$K1732,$J727:$J1732)) - (_xlfn.XLOOKUP("1 - Start", $K727:$K1732, $J727:$J1732)), $K727="2 - Start", (_xlfn.XLOOKUP("2 - End", $K727:$K1732, $J727:$J1732)) - (_xlfn.XLOOKUP("2 - Start", $K727:$K1732, $J727:$J1732)), $K727="3 - Start", (_xlfn.XLOOKUP("3 - End", $K727:K1732, $J727:$J1732)) - (_xlfn.XLOOKUP("3 - Start", $K727:K1732, $J727:$J1732)), $K727="4 - Start", (_xlfn.XLOOKUP("4 - End", $K727:$K1732, $J727:$J1732)) - (_xlfn.XLOOKUP("4 - Start", $K727:$K1732, $J727:J1732))), "")</f>
        <v/>
      </c>
      <c r="Q727" s="535" t="str" cm="1">
        <f t="array" ref="Q727">_xlfn.IFNA(IF($P727="N", $O727, (_xlfn.IFS(AND($P727="Y", $M727="1"), 15-$O727, AND($M727="2", $P727="Y"), 9-$O727, AND($M727="3", $P727="Y"), 11-$O727))), "")</f>
        <v/>
      </c>
      <c r="R727" s="536" t="str">
        <f>IF($K727="Session Start", SUM($L727:(INDEX($K727:$K1714, (MATCH("Session End", $K727:$K1714, 0))))), "")</f>
        <v/>
      </c>
      <c r="W727" s="556" t="str">
        <f>IFERROR(INDEX('Kennel Link Mapping'!$B$1:$B$4, (MATCH('Session Log'!$V727, 'Kennel Link Mapping'!$A$1:$A$4, 0))), "")</f>
        <v/>
      </c>
    </row>
    <row r="728" spans="1:23" ht="39.75" customHeight="1" x14ac:dyDescent="0.15">
      <c r="A728" s="192"/>
      <c r="B728" s="118"/>
      <c r="C728" s="62"/>
      <c r="D728" s="165"/>
      <c r="E728" s="177"/>
      <c r="F728" s="165"/>
      <c r="G728" s="54"/>
      <c r="H728" s="54"/>
      <c r="I728" s="54"/>
      <c r="J728" s="169"/>
      <c r="K728" s="204"/>
      <c r="L728" s="521" t="str" cm="1">
        <f t="array" ref="L728">IFERROR(_xlfn.IFS($K728="1 - Start", (_xlfn.XLOOKUP("1 - End", $K728:$K1733,$J728:$J1733)) - (_xlfn.XLOOKUP("1 - Start", $K728:$K1733, $J728:$J1733)), $K728="2 - Start", (_xlfn.XLOOKUP("2 - End", $K728:$K1733, $J728:$J1733)) - (_xlfn.XLOOKUP("2 - Start", $K728:$K1733, $J728:$J1733)), $K728="3 - Start", (_xlfn.XLOOKUP("3 - End", $K728:K1733, $J728:$J1733)) - (_xlfn.XLOOKUP("3 - Start", $K728:K1733, $J728:$J1733)), $K728="4 - Start", (_xlfn.XLOOKUP("4 - End", $K728:$K1733, $J728:$J1733)) - (_xlfn.XLOOKUP("4 - Start", $K728:$K1733, $J728:J1733))), "")</f>
        <v/>
      </c>
      <c r="Q728" s="535" t="str" cm="1">
        <f t="array" ref="Q728">_xlfn.IFNA(IF($P728="N", $O728, (_xlfn.IFS(AND($P728="Y", $M728="1"), 15-$O728, AND($M728="2", $P728="Y"), 9-$O728, AND($M728="3", $P728="Y"), 11-$O728))), "")</f>
        <v/>
      </c>
      <c r="R728" s="536" t="str">
        <f>IF($K728="Session Start", SUM($L728:(INDEX($K728:$K1715, (MATCH("Session End", $K728:$K1715, 0))))), "")</f>
        <v/>
      </c>
      <c r="W728" s="556" t="str">
        <f>IFERROR(INDEX('Kennel Link Mapping'!$B$1:$B$4, (MATCH('Session Log'!$V728, 'Kennel Link Mapping'!$A$1:$A$4, 0))), "")</f>
        <v/>
      </c>
    </row>
    <row r="729" spans="1:23" ht="39.75" customHeight="1" x14ac:dyDescent="0.15">
      <c r="A729" s="192"/>
      <c r="B729" s="118"/>
      <c r="C729" s="62"/>
      <c r="D729" s="165"/>
      <c r="E729" s="177"/>
      <c r="F729" s="165"/>
      <c r="G729" s="54"/>
      <c r="H729" s="54"/>
      <c r="I729" s="54"/>
      <c r="J729" s="169"/>
      <c r="K729" s="204"/>
      <c r="L729" s="521" t="str" cm="1">
        <f t="array" ref="L729">IFERROR(_xlfn.IFS($K729="1 - Start", (_xlfn.XLOOKUP("1 - End", $K729:$K1734,$J729:$J1734)) - (_xlfn.XLOOKUP("1 - Start", $K729:$K1734, $J729:$J1734)), $K729="2 - Start", (_xlfn.XLOOKUP("2 - End", $K729:$K1734, $J729:$J1734)) - (_xlfn.XLOOKUP("2 - Start", $K729:$K1734, $J729:$J1734)), $K729="3 - Start", (_xlfn.XLOOKUP("3 - End", $K729:K1734, $J729:$J1734)) - (_xlfn.XLOOKUP("3 - Start", $K729:K1734, $J729:$J1734)), $K729="4 - Start", (_xlfn.XLOOKUP("4 - End", $K729:$K1734, $J729:$J1734)) - (_xlfn.XLOOKUP("4 - Start", $K729:$K1734, $J729:J1734))), "")</f>
        <v/>
      </c>
      <c r="Q729" s="535" t="str" cm="1">
        <f t="array" ref="Q729">_xlfn.IFNA(IF($P729="N", $O729, (_xlfn.IFS(AND($P729="Y", $M729="1"), 15-$O729, AND($M729="2", $P729="Y"), 9-$O729, AND($M729="3", $P729="Y"), 11-$O729))), "")</f>
        <v/>
      </c>
      <c r="R729" s="536" t="str">
        <f>IF($K729="Session Start", SUM($L729:(INDEX($K729:$K1716, (MATCH("Session End", $K729:$K1716, 0))))), "")</f>
        <v/>
      </c>
      <c r="W729" s="556" t="str">
        <f>IFERROR(INDEX('Kennel Link Mapping'!$B$1:$B$4, (MATCH('Session Log'!$V729, 'Kennel Link Mapping'!$A$1:$A$4, 0))), "")</f>
        <v/>
      </c>
    </row>
    <row r="730" spans="1:23" ht="39.75" customHeight="1" x14ac:dyDescent="0.15">
      <c r="A730" s="192"/>
      <c r="B730" s="118"/>
      <c r="C730" s="62"/>
      <c r="D730" s="165"/>
      <c r="E730" s="177"/>
      <c r="F730" s="165"/>
      <c r="G730" s="54"/>
      <c r="H730" s="54"/>
      <c r="I730" s="54"/>
      <c r="J730" s="169"/>
      <c r="K730" s="204"/>
      <c r="L730" s="521" t="str" cm="1">
        <f t="array" ref="L730">IFERROR(_xlfn.IFS($K730="1 - Start", (_xlfn.XLOOKUP("1 - End", $K730:$K1735,$J730:$J1735)) - (_xlfn.XLOOKUP("1 - Start", $K730:$K1735, $J730:$J1735)), $K730="2 - Start", (_xlfn.XLOOKUP("2 - End", $K730:$K1735, $J730:$J1735)) - (_xlfn.XLOOKUP("2 - Start", $K730:$K1735, $J730:$J1735)), $K730="3 - Start", (_xlfn.XLOOKUP("3 - End", $K730:K1735, $J730:$J1735)) - (_xlfn.XLOOKUP("3 - Start", $K730:K1735, $J730:$J1735)), $K730="4 - Start", (_xlfn.XLOOKUP("4 - End", $K730:$K1735, $J730:$J1735)) - (_xlfn.XLOOKUP("4 - Start", $K730:$K1735, $J730:J1735))), "")</f>
        <v/>
      </c>
      <c r="Q730" s="535" t="str" cm="1">
        <f t="array" ref="Q730">_xlfn.IFNA(IF($P730="N", $O730, (_xlfn.IFS(AND($P730="Y", $M730="1"), 15-$O730, AND($M730="2", $P730="Y"), 9-$O730, AND($M730="3", $P730="Y"), 11-$O730))), "")</f>
        <v/>
      </c>
      <c r="R730" s="536" t="str">
        <f>IF($K730="Session Start", SUM($L730:(INDEX($K730:$K1717, (MATCH("Session End", $K730:$K1717, 0))))), "")</f>
        <v/>
      </c>
      <c r="W730" s="556" t="str">
        <f>IFERROR(INDEX('Kennel Link Mapping'!$B$1:$B$4, (MATCH('Session Log'!$V730, 'Kennel Link Mapping'!$A$1:$A$4, 0))), "")</f>
        <v/>
      </c>
    </row>
    <row r="731" spans="1:23" ht="39.75" customHeight="1" x14ac:dyDescent="0.15">
      <c r="A731" s="192"/>
      <c r="B731" s="118"/>
      <c r="C731" s="62"/>
      <c r="D731" s="165"/>
      <c r="E731" s="177"/>
      <c r="F731" s="165"/>
      <c r="G731" s="54"/>
      <c r="H731" s="54"/>
      <c r="I731" s="54"/>
      <c r="J731" s="169"/>
      <c r="K731" s="204"/>
      <c r="L731" s="521" t="str" cm="1">
        <f t="array" ref="L731">IFERROR(_xlfn.IFS($K731="1 - Start", (_xlfn.XLOOKUP("1 - End", $K731:$K1736,$J731:$J1736)) - (_xlfn.XLOOKUP("1 - Start", $K731:$K1736, $J731:$J1736)), $K731="2 - Start", (_xlfn.XLOOKUP("2 - End", $K731:$K1736, $J731:$J1736)) - (_xlfn.XLOOKUP("2 - Start", $K731:$K1736, $J731:$J1736)), $K731="3 - Start", (_xlfn.XLOOKUP("3 - End", $K731:K1736, $J731:$J1736)) - (_xlfn.XLOOKUP("3 - Start", $K731:K1736, $J731:$J1736)), $K731="4 - Start", (_xlfn.XLOOKUP("4 - End", $K731:$K1736, $J731:$J1736)) - (_xlfn.XLOOKUP("4 - Start", $K731:$K1736, $J731:J1736))), "")</f>
        <v/>
      </c>
      <c r="Q731" s="535" t="str" cm="1">
        <f t="array" ref="Q731">_xlfn.IFNA(IF($P731="N", $O731, (_xlfn.IFS(AND($P731="Y", $M731="1"), 15-$O731, AND($M731="2", $P731="Y"), 9-$O731, AND($M731="3", $P731="Y"), 11-$O731))), "")</f>
        <v/>
      </c>
      <c r="R731" s="536" t="str">
        <f>IF($K731="Session Start", SUM($L731:(INDEX($K731:$K1718, (MATCH("Session End", $K731:$K1718, 0))))), "")</f>
        <v/>
      </c>
      <c r="W731" s="556" t="str">
        <f>IFERROR(INDEX('Kennel Link Mapping'!$B$1:$B$4, (MATCH('Session Log'!$V731, 'Kennel Link Mapping'!$A$1:$A$4, 0))), "")</f>
        <v/>
      </c>
    </row>
    <row r="732" spans="1:23" ht="39.75" customHeight="1" x14ac:dyDescent="0.15">
      <c r="A732" s="192"/>
      <c r="B732" s="118"/>
      <c r="C732" s="62"/>
      <c r="D732" s="165"/>
      <c r="E732" s="177"/>
      <c r="F732" s="165"/>
      <c r="G732" s="54"/>
      <c r="H732" s="54"/>
      <c r="I732" s="54"/>
      <c r="J732" s="169"/>
      <c r="K732" s="204"/>
      <c r="L732" s="521" t="str" cm="1">
        <f t="array" ref="L732">IFERROR(_xlfn.IFS($K732="1 - Start", (_xlfn.XLOOKUP("1 - End", $K732:$K1737,$J732:$J1737)) - (_xlfn.XLOOKUP("1 - Start", $K732:$K1737, $J732:$J1737)), $K732="2 - Start", (_xlfn.XLOOKUP("2 - End", $K732:$K1737, $J732:$J1737)) - (_xlfn.XLOOKUP("2 - Start", $K732:$K1737, $J732:$J1737)), $K732="3 - Start", (_xlfn.XLOOKUP("3 - End", $K732:K1737, $J732:$J1737)) - (_xlfn.XLOOKUP("3 - Start", $K732:K1737, $J732:$J1737)), $K732="4 - Start", (_xlfn.XLOOKUP("4 - End", $K732:$K1737, $J732:$J1737)) - (_xlfn.XLOOKUP("4 - Start", $K732:$K1737, $J732:J1737))), "")</f>
        <v/>
      </c>
      <c r="Q732" s="535" t="str" cm="1">
        <f t="array" ref="Q732">_xlfn.IFNA(IF($P732="N", $O732, (_xlfn.IFS(AND($P732="Y", $M732="1"), 15-$O732, AND($M732="2", $P732="Y"), 9-$O732, AND($M732="3", $P732="Y"), 11-$O732))), "")</f>
        <v/>
      </c>
      <c r="R732" s="536" t="str">
        <f>IF($K732="Session Start", SUM($L732:(INDEX($K732:$K1719, (MATCH("Session End", $K732:$K1719, 0))))), "")</f>
        <v/>
      </c>
      <c r="W732" s="556" t="str">
        <f>IFERROR(INDEX('Kennel Link Mapping'!$B$1:$B$4, (MATCH('Session Log'!$V732, 'Kennel Link Mapping'!$A$1:$A$4, 0))), "")</f>
        <v/>
      </c>
    </row>
    <row r="733" spans="1:23" ht="39.75" customHeight="1" x14ac:dyDescent="0.15">
      <c r="A733" s="192"/>
      <c r="B733" s="118"/>
      <c r="C733" s="62"/>
      <c r="D733" s="165"/>
      <c r="E733" s="177"/>
      <c r="F733" s="165"/>
      <c r="G733" s="54"/>
      <c r="H733" s="54"/>
      <c r="I733" s="54"/>
      <c r="J733" s="169"/>
      <c r="K733" s="204"/>
      <c r="L733" s="521" t="str" cm="1">
        <f t="array" ref="L733">IFERROR(_xlfn.IFS($K733="1 - Start", (_xlfn.XLOOKUP("1 - End", $K733:$K1738,$J733:$J1738)) - (_xlfn.XLOOKUP("1 - Start", $K733:$K1738, $J733:$J1738)), $K733="2 - Start", (_xlfn.XLOOKUP("2 - End", $K733:$K1738, $J733:$J1738)) - (_xlfn.XLOOKUP("2 - Start", $K733:$K1738, $J733:$J1738)), $K733="3 - Start", (_xlfn.XLOOKUP("3 - End", $K733:K1738, $J733:$J1738)) - (_xlfn.XLOOKUP("3 - Start", $K733:K1738, $J733:$J1738)), $K733="4 - Start", (_xlfn.XLOOKUP("4 - End", $K733:$K1738, $J733:$J1738)) - (_xlfn.XLOOKUP("4 - Start", $K733:$K1738, $J733:J1738))), "")</f>
        <v/>
      </c>
      <c r="Q733" s="535" t="str" cm="1">
        <f t="array" ref="Q733">_xlfn.IFNA(IF($P733="N", $O733, (_xlfn.IFS(AND($P733="Y", $M733="1"), 15-$O733, AND($M733="2", $P733="Y"), 9-$O733, AND($M733="3", $P733="Y"), 11-$O733))), "")</f>
        <v/>
      </c>
      <c r="R733" s="536" t="str">
        <f>IF($K733="Session Start", SUM($L733:(INDEX($K733:$K1720, (MATCH("Session End", $K733:$K1720, 0))))), "")</f>
        <v/>
      </c>
      <c r="W733" s="556" t="str">
        <f>IFERROR(INDEX('Kennel Link Mapping'!$B$1:$B$4, (MATCH('Session Log'!$V733, 'Kennel Link Mapping'!$A$1:$A$4, 0))), "")</f>
        <v/>
      </c>
    </row>
    <row r="734" spans="1:23" ht="39.75" customHeight="1" x14ac:dyDescent="0.15">
      <c r="A734" s="192"/>
      <c r="B734" s="118"/>
      <c r="C734" s="62"/>
      <c r="D734" s="165"/>
      <c r="E734" s="177"/>
      <c r="F734" s="165"/>
      <c r="G734" s="54"/>
      <c r="H734" s="54"/>
      <c r="I734" s="54"/>
      <c r="J734" s="169"/>
      <c r="K734" s="204"/>
      <c r="L734" s="521" t="str" cm="1">
        <f t="array" ref="L734">IFERROR(_xlfn.IFS($K734="1 - Start", (_xlfn.XLOOKUP("1 - End", $K734:$K1739,$J734:$J1739)) - (_xlfn.XLOOKUP("1 - Start", $K734:$K1739, $J734:$J1739)), $K734="2 - Start", (_xlfn.XLOOKUP("2 - End", $K734:$K1739, $J734:$J1739)) - (_xlfn.XLOOKUP("2 - Start", $K734:$K1739, $J734:$J1739)), $K734="3 - Start", (_xlfn.XLOOKUP("3 - End", $K734:K1739, $J734:$J1739)) - (_xlfn.XLOOKUP("3 - Start", $K734:K1739, $J734:$J1739)), $K734="4 - Start", (_xlfn.XLOOKUP("4 - End", $K734:$K1739, $J734:$J1739)) - (_xlfn.XLOOKUP("4 - Start", $K734:$K1739, $J734:J1739))), "")</f>
        <v/>
      </c>
      <c r="Q734" s="535" t="str" cm="1">
        <f t="array" ref="Q734">_xlfn.IFNA(IF($P734="N", $O734, (_xlfn.IFS(AND($P734="Y", $M734="1"), 15-$O734, AND($M734="2", $P734="Y"), 9-$O734, AND($M734="3", $P734="Y"), 11-$O734))), "")</f>
        <v/>
      </c>
      <c r="R734" s="536" t="str">
        <f>IF($K734="Session Start", SUM($L734:(INDEX($K734:$K1721, (MATCH("Session End", $K734:$K1721, 0))))), "")</f>
        <v/>
      </c>
      <c r="W734" s="556" t="str">
        <f>IFERROR(INDEX('Kennel Link Mapping'!$B$1:$B$4, (MATCH('Session Log'!$V734, 'Kennel Link Mapping'!$A$1:$A$4, 0))), "")</f>
        <v/>
      </c>
    </row>
    <row r="735" spans="1:23" ht="39.75" customHeight="1" x14ac:dyDescent="0.15">
      <c r="A735" s="192"/>
      <c r="B735" s="118"/>
      <c r="C735" s="62"/>
      <c r="D735" s="165"/>
      <c r="E735" s="177"/>
      <c r="F735" s="165"/>
      <c r="G735" s="54"/>
      <c r="H735" s="54"/>
      <c r="I735" s="54"/>
      <c r="J735" s="169"/>
      <c r="K735" s="204"/>
      <c r="L735" s="521" t="str" cm="1">
        <f t="array" ref="L735">IFERROR(_xlfn.IFS($K735="1 - Start", (_xlfn.XLOOKUP("1 - End", $K735:$K1740,$J735:$J1740)) - (_xlfn.XLOOKUP("1 - Start", $K735:$K1740, $J735:$J1740)), $K735="2 - Start", (_xlfn.XLOOKUP("2 - End", $K735:$K1740, $J735:$J1740)) - (_xlfn.XLOOKUP("2 - Start", $K735:$K1740, $J735:$J1740)), $K735="3 - Start", (_xlfn.XLOOKUP("3 - End", $K735:K1740, $J735:$J1740)) - (_xlfn.XLOOKUP("3 - Start", $K735:K1740, $J735:$J1740)), $K735="4 - Start", (_xlfn.XLOOKUP("4 - End", $K735:$K1740, $J735:$J1740)) - (_xlfn.XLOOKUP("4 - Start", $K735:$K1740, $J735:J1740))), "")</f>
        <v/>
      </c>
      <c r="Q735" s="535" t="str" cm="1">
        <f t="array" ref="Q735">_xlfn.IFNA(IF($P735="N", $O735, (_xlfn.IFS(AND($P735="Y", $M735="1"), 15-$O735, AND($M735="2", $P735="Y"), 9-$O735, AND($M735="3", $P735="Y"), 11-$O735))), "")</f>
        <v/>
      </c>
      <c r="R735" s="536" t="str">
        <f>IF($K735="Session Start", SUM($L735:(INDEX($K735:$K1722, (MATCH("Session End", $K735:$K1722, 0))))), "")</f>
        <v/>
      </c>
      <c r="W735" s="556" t="str">
        <f>IFERROR(INDEX('Kennel Link Mapping'!$B$1:$B$4, (MATCH('Session Log'!$V735, 'Kennel Link Mapping'!$A$1:$A$4, 0))), "")</f>
        <v/>
      </c>
    </row>
    <row r="736" spans="1:23" ht="39.75" customHeight="1" x14ac:dyDescent="0.15">
      <c r="A736" s="192"/>
      <c r="B736" s="118"/>
      <c r="C736" s="62"/>
      <c r="D736" s="165"/>
      <c r="E736" s="177"/>
      <c r="F736" s="165"/>
      <c r="G736" s="54"/>
      <c r="H736" s="54"/>
      <c r="I736" s="54"/>
      <c r="J736" s="169"/>
      <c r="K736" s="204"/>
      <c r="L736" s="521" t="str" cm="1">
        <f t="array" ref="L736">IFERROR(_xlfn.IFS($K736="1 - Start", (_xlfn.XLOOKUP("1 - End", $K736:$K1741,$J736:$J1741)) - (_xlfn.XLOOKUP("1 - Start", $K736:$K1741, $J736:$J1741)), $K736="2 - Start", (_xlfn.XLOOKUP("2 - End", $K736:$K1741, $J736:$J1741)) - (_xlfn.XLOOKUP("2 - Start", $K736:$K1741, $J736:$J1741)), $K736="3 - Start", (_xlfn.XLOOKUP("3 - End", $K736:K1741, $J736:$J1741)) - (_xlfn.XLOOKUP("3 - Start", $K736:K1741, $J736:$J1741)), $K736="4 - Start", (_xlfn.XLOOKUP("4 - End", $K736:$K1741, $J736:$J1741)) - (_xlfn.XLOOKUP("4 - Start", $K736:$K1741, $J736:J1741))), "")</f>
        <v/>
      </c>
      <c r="Q736" s="535" t="str" cm="1">
        <f t="array" ref="Q736">_xlfn.IFNA(IF($P736="N", $O736, (_xlfn.IFS(AND($P736="Y", $M736="1"), 15-$O736, AND($M736="2", $P736="Y"), 9-$O736, AND($M736="3", $P736="Y"), 11-$O736))), "")</f>
        <v/>
      </c>
      <c r="R736" s="536" t="str">
        <f>IF($K736="Session Start", SUM($L736:(INDEX($K736:$K1723, (MATCH("Session End", $K736:$K1723, 0))))), "")</f>
        <v/>
      </c>
      <c r="W736" s="556" t="str">
        <f>IFERROR(INDEX('Kennel Link Mapping'!$B$1:$B$4, (MATCH('Session Log'!$V736, 'Kennel Link Mapping'!$A$1:$A$4, 0))), "")</f>
        <v/>
      </c>
    </row>
    <row r="737" spans="1:23" ht="39.75" customHeight="1" x14ac:dyDescent="0.15">
      <c r="A737" s="192"/>
      <c r="B737" s="118"/>
      <c r="C737" s="62"/>
      <c r="D737" s="165"/>
      <c r="E737" s="177"/>
      <c r="F737" s="165"/>
      <c r="G737" s="54"/>
      <c r="H737" s="54"/>
      <c r="I737" s="54"/>
      <c r="J737" s="169"/>
      <c r="K737" s="204"/>
      <c r="L737" s="521" t="str" cm="1">
        <f t="array" ref="L737">IFERROR(_xlfn.IFS($K737="1 - Start", (_xlfn.XLOOKUP("1 - End", $K737:$K1742,$J737:$J1742)) - (_xlfn.XLOOKUP("1 - Start", $K737:$K1742, $J737:$J1742)), $K737="2 - Start", (_xlfn.XLOOKUP("2 - End", $K737:$K1742, $J737:$J1742)) - (_xlfn.XLOOKUP("2 - Start", $K737:$K1742, $J737:$J1742)), $K737="3 - Start", (_xlfn.XLOOKUP("3 - End", $K737:K1742, $J737:$J1742)) - (_xlfn.XLOOKUP("3 - Start", $K737:K1742, $J737:$J1742)), $K737="4 - Start", (_xlfn.XLOOKUP("4 - End", $K737:$K1742, $J737:$J1742)) - (_xlfn.XLOOKUP("4 - Start", $K737:$K1742, $J737:J1742))), "")</f>
        <v/>
      </c>
      <c r="Q737" s="535" t="str" cm="1">
        <f t="array" ref="Q737">_xlfn.IFNA(IF($P737="N", $O737, (_xlfn.IFS(AND($P737="Y", $M737="1"), 15-$O737, AND($M737="2", $P737="Y"), 9-$O737, AND($M737="3", $P737="Y"), 11-$O737))), "")</f>
        <v/>
      </c>
      <c r="R737" s="536" t="str">
        <f>IF($K737="Session Start", SUM($L737:(INDEX($K737:$K1724, (MATCH("Session End", $K737:$K1724, 0))))), "")</f>
        <v/>
      </c>
      <c r="W737" s="556" t="str">
        <f>IFERROR(INDEX('Kennel Link Mapping'!$B$1:$B$4, (MATCH('Session Log'!$V737, 'Kennel Link Mapping'!$A$1:$A$4, 0))), "")</f>
        <v/>
      </c>
    </row>
    <row r="738" spans="1:23" ht="39.75" customHeight="1" x14ac:dyDescent="0.15">
      <c r="A738" s="192"/>
      <c r="B738" s="118"/>
      <c r="C738" s="62"/>
      <c r="D738" s="165"/>
      <c r="E738" s="177"/>
      <c r="F738" s="165"/>
      <c r="G738" s="54"/>
      <c r="H738" s="54"/>
      <c r="I738" s="54"/>
      <c r="J738" s="169"/>
      <c r="K738" s="204"/>
      <c r="L738" s="521" t="str" cm="1">
        <f t="array" ref="L738">IFERROR(_xlfn.IFS($K738="1 - Start", (_xlfn.XLOOKUP("1 - End", $K738:$K1743,$J738:$J1743)) - (_xlfn.XLOOKUP("1 - Start", $K738:$K1743, $J738:$J1743)), $K738="2 - Start", (_xlfn.XLOOKUP("2 - End", $K738:$K1743, $J738:$J1743)) - (_xlfn.XLOOKUP("2 - Start", $K738:$K1743, $J738:$J1743)), $K738="3 - Start", (_xlfn.XLOOKUP("3 - End", $K738:K1743, $J738:$J1743)) - (_xlfn.XLOOKUP("3 - Start", $K738:K1743, $J738:$J1743)), $K738="4 - Start", (_xlfn.XLOOKUP("4 - End", $K738:$K1743, $J738:$J1743)) - (_xlfn.XLOOKUP("4 - Start", $K738:$K1743, $J738:J1743))), "")</f>
        <v/>
      </c>
      <c r="Q738" s="535" t="str" cm="1">
        <f t="array" ref="Q738">_xlfn.IFNA(IF($P738="N", $O738, (_xlfn.IFS(AND($P738="Y", $M738="1"), 15-$O738, AND($M738="2", $P738="Y"), 9-$O738, AND($M738="3", $P738="Y"), 11-$O738))), "")</f>
        <v/>
      </c>
      <c r="R738" s="536" t="str">
        <f>IF($K738="Session Start", SUM($L738:(INDEX($K738:$K1725, (MATCH("Session End", $K738:$K1725, 0))))), "")</f>
        <v/>
      </c>
      <c r="W738" s="556" t="str">
        <f>IFERROR(INDEX('Kennel Link Mapping'!$B$1:$B$4, (MATCH('Session Log'!$V738, 'Kennel Link Mapping'!$A$1:$A$4, 0))), "")</f>
        <v/>
      </c>
    </row>
    <row r="739" spans="1:23" ht="39.75" customHeight="1" x14ac:dyDescent="0.15">
      <c r="A739" s="192"/>
      <c r="B739" s="118"/>
      <c r="C739" s="62"/>
      <c r="D739" s="165"/>
      <c r="E739" s="177"/>
      <c r="F739" s="165"/>
      <c r="G739" s="54"/>
      <c r="H739" s="54"/>
      <c r="I739" s="54"/>
      <c r="J739" s="169"/>
      <c r="K739" s="204"/>
      <c r="L739" s="521" t="str" cm="1">
        <f t="array" ref="L739">IFERROR(_xlfn.IFS($K739="1 - Start", (_xlfn.XLOOKUP("1 - End", $K739:$K1744,$J739:$J1744)) - (_xlfn.XLOOKUP("1 - Start", $K739:$K1744, $J739:$J1744)), $K739="2 - Start", (_xlfn.XLOOKUP("2 - End", $K739:$K1744, $J739:$J1744)) - (_xlfn.XLOOKUP("2 - Start", $K739:$K1744, $J739:$J1744)), $K739="3 - Start", (_xlfn.XLOOKUP("3 - End", $K739:K1744, $J739:$J1744)) - (_xlfn.XLOOKUP("3 - Start", $K739:K1744, $J739:$J1744)), $K739="4 - Start", (_xlfn.XLOOKUP("4 - End", $K739:$K1744, $J739:$J1744)) - (_xlfn.XLOOKUP("4 - Start", $K739:$K1744, $J739:J1744))), "")</f>
        <v/>
      </c>
      <c r="Q739" s="535" t="str" cm="1">
        <f t="array" ref="Q739">_xlfn.IFNA(IF($P739="N", $O739, (_xlfn.IFS(AND($P739="Y", $M739="1"), 15-$O739, AND($M739="2", $P739="Y"), 9-$O739, AND($M739="3", $P739="Y"), 11-$O739))), "")</f>
        <v/>
      </c>
      <c r="R739" s="536" t="str">
        <f>IF($K739="Session Start", SUM($L739:(INDEX($K739:$K1726, (MATCH("Session End", $K739:$K1726, 0))))), "")</f>
        <v/>
      </c>
      <c r="W739" s="556" t="str">
        <f>IFERROR(INDEX('Kennel Link Mapping'!$B$1:$B$4, (MATCH('Session Log'!$V739, 'Kennel Link Mapping'!$A$1:$A$4, 0))), "")</f>
        <v/>
      </c>
    </row>
    <row r="740" spans="1:23" ht="39.75" customHeight="1" x14ac:dyDescent="0.15">
      <c r="A740" s="192"/>
      <c r="B740" s="118"/>
      <c r="C740" s="62"/>
      <c r="D740" s="165"/>
      <c r="E740" s="177"/>
      <c r="F740" s="165"/>
      <c r="G740" s="54"/>
      <c r="H740" s="54"/>
      <c r="I740" s="54"/>
      <c r="J740" s="169"/>
      <c r="K740" s="204"/>
      <c r="L740" s="521" t="str" cm="1">
        <f t="array" ref="L740">IFERROR(_xlfn.IFS($K740="1 - Start", (_xlfn.XLOOKUP("1 - End", $K740:$K1745,$J740:$J1745)) - (_xlfn.XLOOKUP("1 - Start", $K740:$K1745, $J740:$J1745)), $K740="2 - Start", (_xlfn.XLOOKUP("2 - End", $K740:$K1745, $J740:$J1745)) - (_xlfn.XLOOKUP("2 - Start", $K740:$K1745, $J740:$J1745)), $K740="3 - Start", (_xlfn.XLOOKUP("3 - End", $K740:K1745, $J740:$J1745)) - (_xlfn.XLOOKUP("3 - Start", $K740:K1745, $J740:$J1745)), $K740="4 - Start", (_xlfn.XLOOKUP("4 - End", $K740:$K1745, $J740:$J1745)) - (_xlfn.XLOOKUP("4 - Start", $K740:$K1745, $J740:J1745))), "")</f>
        <v/>
      </c>
      <c r="Q740" s="535" t="str" cm="1">
        <f t="array" ref="Q740">_xlfn.IFNA(IF($P740="N", $O740, (_xlfn.IFS(AND($P740="Y", $M740="1"), 15-$O740, AND($M740="2", $P740="Y"), 9-$O740, AND($M740="3", $P740="Y"), 11-$O740))), "")</f>
        <v/>
      </c>
      <c r="R740" s="536" t="str">
        <f>IF($K740="Session Start", SUM($L740:(INDEX($K740:$K1727, (MATCH("Session End", $K740:$K1727, 0))))), "")</f>
        <v/>
      </c>
      <c r="W740" s="556" t="str">
        <f>IFERROR(INDEX('Kennel Link Mapping'!$B$1:$B$4, (MATCH('Session Log'!$V740, 'Kennel Link Mapping'!$A$1:$A$4, 0))), "")</f>
        <v/>
      </c>
    </row>
    <row r="741" spans="1:23" ht="39.75" customHeight="1" x14ac:dyDescent="0.15">
      <c r="A741" s="192"/>
      <c r="B741" s="118"/>
      <c r="C741" s="62"/>
      <c r="D741" s="165"/>
      <c r="E741" s="177"/>
      <c r="F741" s="165"/>
      <c r="G741" s="54"/>
      <c r="H741" s="54"/>
      <c r="I741" s="54"/>
      <c r="J741" s="169"/>
      <c r="K741" s="204"/>
      <c r="L741" s="521" t="str" cm="1">
        <f t="array" ref="L741">IFERROR(_xlfn.IFS($K741="1 - Start", (_xlfn.XLOOKUP("1 - End", $K741:$K1746,$J741:$J1746)) - (_xlfn.XLOOKUP("1 - Start", $K741:$K1746, $J741:$J1746)), $K741="2 - Start", (_xlfn.XLOOKUP("2 - End", $K741:$K1746, $J741:$J1746)) - (_xlfn.XLOOKUP("2 - Start", $K741:$K1746, $J741:$J1746)), $K741="3 - Start", (_xlfn.XLOOKUP("3 - End", $K741:K1746, $J741:$J1746)) - (_xlfn.XLOOKUP("3 - Start", $K741:K1746, $J741:$J1746)), $K741="4 - Start", (_xlfn.XLOOKUP("4 - End", $K741:$K1746, $J741:$J1746)) - (_xlfn.XLOOKUP("4 - Start", $K741:$K1746, $J741:J1746))), "")</f>
        <v/>
      </c>
      <c r="Q741" s="535" t="str" cm="1">
        <f t="array" ref="Q741">_xlfn.IFNA(IF($P741="N", $O741, (_xlfn.IFS(AND($P741="Y", $M741="1"), 15-$O741, AND($M741="2", $P741="Y"), 9-$O741, AND($M741="3", $P741="Y"), 11-$O741))), "")</f>
        <v/>
      </c>
      <c r="R741" s="536" t="str">
        <f>IF($K741="Session Start", SUM($L741:(INDEX($K741:$K1728, (MATCH("Session End", $K741:$K1728, 0))))), "")</f>
        <v/>
      </c>
      <c r="W741" s="556" t="str">
        <f>IFERROR(INDEX('Kennel Link Mapping'!$B$1:$B$4, (MATCH('Session Log'!$V741, 'Kennel Link Mapping'!$A$1:$A$4, 0))), "")</f>
        <v/>
      </c>
    </row>
    <row r="742" spans="1:23" ht="39.75" customHeight="1" x14ac:dyDescent="0.15">
      <c r="A742" s="192"/>
      <c r="B742" s="118"/>
      <c r="C742" s="62"/>
      <c r="D742" s="165"/>
      <c r="E742" s="177"/>
      <c r="F742" s="165"/>
      <c r="G742" s="54"/>
      <c r="H742" s="54"/>
      <c r="I742" s="54"/>
      <c r="J742" s="169"/>
      <c r="K742" s="204"/>
      <c r="L742" s="521" t="str" cm="1">
        <f t="array" ref="L742">IFERROR(_xlfn.IFS($K742="1 - Start", (_xlfn.XLOOKUP("1 - End", $K742:$K1747,$J742:$J1747)) - (_xlfn.XLOOKUP("1 - Start", $K742:$K1747, $J742:$J1747)), $K742="2 - Start", (_xlfn.XLOOKUP("2 - End", $K742:$K1747, $J742:$J1747)) - (_xlfn.XLOOKUP("2 - Start", $K742:$K1747, $J742:$J1747)), $K742="3 - Start", (_xlfn.XLOOKUP("3 - End", $K742:K1747, $J742:$J1747)) - (_xlfn.XLOOKUP("3 - Start", $K742:K1747, $J742:$J1747)), $K742="4 - Start", (_xlfn.XLOOKUP("4 - End", $K742:$K1747, $J742:$J1747)) - (_xlfn.XLOOKUP("4 - Start", $K742:$K1747, $J742:J1747))), "")</f>
        <v/>
      </c>
      <c r="Q742" s="535" t="str" cm="1">
        <f t="array" ref="Q742">_xlfn.IFNA(IF($P742="N", $O742, (_xlfn.IFS(AND($P742="Y", $M742="1"), 15-$O742, AND($M742="2", $P742="Y"), 9-$O742, AND($M742="3", $P742="Y"), 11-$O742))), "")</f>
        <v/>
      </c>
      <c r="R742" s="536" t="str">
        <f>IF($K742="Session Start", SUM($L742:(INDEX($K742:$K1729, (MATCH("Session End", $K742:$K1729, 0))))), "")</f>
        <v/>
      </c>
      <c r="W742" s="556" t="str">
        <f>IFERROR(INDEX('Kennel Link Mapping'!$B$1:$B$4, (MATCH('Session Log'!$V742, 'Kennel Link Mapping'!$A$1:$A$4, 0))), "")</f>
        <v/>
      </c>
    </row>
    <row r="743" spans="1:23" ht="39.75" customHeight="1" x14ac:dyDescent="0.15">
      <c r="A743" s="192"/>
      <c r="B743" s="118"/>
      <c r="C743" s="62"/>
      <c r="D743" s="165"/>
      <c r="E743" s="177"/>
      <c r="F743" s="165"/>
      <c r="G743" s="54"/>
      <c r="H743" s="54"/>
      <c r="I743" s="54"/>
      <c r="J743" s="169"/>
      <c r="K743" s="204"/>
      <c r="L743" s="521" t="str" cm="1">
        <f t="array" ref="L743">IFERROR(_xlfn.IFS($K743="1 - Start", (_xlfn.XLOOKUP("1 - End", $K743:$K1748,$J743:$J1748)) - (_xlfn.XLOOKUP("1 - Start", $K743:$K1748, $J743:$J1748)), $K743="2 - Start", (_xlfn.XLOOKUP("2 - End", $K743:$K1748, $J743:$J1748)) - (_xlfn.XLOOKUP("2 - Start", $K743:$K1748, $J743:$J1748)), $K743="3 - Start", (_xlfn.XLOOKUP("3 - End", $K743:K1748, $J743:$J1748)) - (_xlfn.XLOOKUP("3 - Start", $K743:K1748, $J743:$J1748)), $K743="4 - Start", (_xlfn.XLOOKUP("4 - End", $K743:$K1748, $J743:$J1748)) - (_xlfn.XLOOKUP("4 - Start", $K743:$K1748, $J743:J1748))), "")</f>
        <v/>
      </c>
      <c r="Q743" s="535" t="str" cm="1">
        <f t="array" ref="Q743">_xlfn.IFNA(IF($P743="N", $O743, (_xlfn.IFS(AND($P743="Y", $M743="1"), 15-$O743, AND($M743="2", $P743="Y"), 9-$O743, AND($M743="3", $P743="Y"), 11-$O743))), "")</f>
        <v/>
      </c>
      <c r="R743" s="536" t="str">
        <f>IF($K743="Session Start", SUM($L743:(INDEX($K743:$K1730, (MATCH("Session End", $K743:$K1730, 0))))), "")</f>
        <v/>
      </c>
      <c r="W743" s="556" t="str">
        <f>IFERROR(INDEX('Kennel Link Mapping'!$B$1:$B$4, (MATCH('Session Log'!$V743, 'Kennel Link Mapping'!$A$1:$A$4, 0))), "")</f>
        <v/>
      </c>
    </row>
    <row r="744" spans="1:23" ht="39.75" customHeight="1" x14ac:dyDescent="0.15">
      <c r="A744" s="192"/>
      <c r="B744" s="118"/>
      <c r="C744" s="62"/>
      <c r="D744" s="165"/>
      <c r="E744" s="177"/>
      <c r="F744" s="165"/>
      <c r="G744" s="54"/>
      <c r="H744" s="54"/>
      <c r="I744" s="54"/>
      <c r="J744" s="169"/>
      <c r="K744" s="204"/>
      <c r="L744" s="521" t="str" cm="1">
        <f t="array" ref="L744">IFERROR(_xlfn.IFS($K744="1 - Start", (_xlfn.XLOOKUP("1 - End", $K744:$K1749,$J744:$J1749)) - (_xlfn.XLOOKUP("1 - Start", $K744:$K1749, $J744:$J1749)), $K744="2 - Start", (_xlfn.XLOOKUP("2 - End", $K744:$K1749, $J744:$J1749)) - (_xlfn.XLOOKUP("2 - Start", $K744:$K1749, $J744:$J1749)), $K744="3 - Start", (_xlfn.XLOOKUP("3 - End", $K744:K1749, $J744:$J1749)) - (_xlfn.XLOOKUP("3 - Start", $K744:K1749, $J744:$J1749)), $K744="4 - Start", (_xlfn.XLOOKUP("4 - End", $K744:$K1749, $J744:$J1749)) - (_xlfn.XLOOKUP("4 - Start", $K744:$K1749, $J744:J1749))), "")</f>
        <v/>
      </c>
      <c r="Q744" s="535" t="str" cm="1">
        <f t="array" ref="Q744">_xlfn.IFNA(IF($P744="N", $O744, (_xlfn.IFS(AND($P744="Y", $M744="1"), 15-$O744, AND($M744="2", $P744="Y"), 9-$O744, AND($M744="3", $P744="Y"), 11-$O744))), "")</f>
        <v/>
      </c>
      <c r="R744" s="536" t="str">
        <f>IF($K744="Session Start", SUM($L744:(INDEX($K744:$K1731, (MATCH("Session End", $K744:$K1731, 0))))), "")</f>
        <v/>
      </c>
      <c r="W744" s="556" t="str">
        <f>IFERROR(INDEX('Kennel Link Mapping'!$B$1:$B$4, (MATCH('Session Log'!$V744, 'Kennel Link Mapping'!$A$1:$A$4, 0))), "")</f>
        <v/>
      </c>
    </row>
    <row r="745" spans="1:23" ht="39.75" customHeight="1" x14ac:dyDescent="0.15">
      <c r="A745" s="192"/>
      <c r="B745" s="118"/>
      <c r="C745" s="62"/>
      <c r="D745" s="165"/>
      <c r="E745" s="177"/>
      <c r="F745" s="165"/>
      <c r="G745" s="54"/>
      <c r="H745" s="54"/>
      <c r="I745" s="54"/>
      <c r="J745" s="169"/>
      <c r="K745" s="204"/>
      <c r="L745" s="521" t="str" cm="1">
        <f t="array" ref="L745">IFERROR(_xlfn.IFS($K745="1 - Start", (_xlfn.XLOOKUP("1 - End", $K745:$K1750,$J745:$J1750)) - (_xlfn.XLOOKUP("1 - Start", $K745:$K1750, $J745:$J1750)), $K745="2 - Start", (_xlfn.XLOOKUP("2 - End", $K745:$K1750, $J745:$J1750)) - (_xlfn.XLOOKUP("2 - Start", $K745:$K1750, $J745:$J1750)), $K745="3 - Start", (_xlfn.XLOOKUP("3 - End", $K745:K1750, $J745:$J1750)) - (_xlfn.XLOOKUP("3 - Start", $K745:K1750, $J745:$J1750)), $K745="4 - Start", (_xlfn.XLOOKUP("4 - End", $K745:$K1750, $J745:$J1750)) - (_xlfn.XLOOKUP("4 - Start", $K745:$K1750, $J745:J1750))), "")</f>
        <v/>
      </c>
      <c r="Q745" s="535" t="str" cm="1">
        <f t="array" ref="Q745">_xlfn.IFNA(IF($P745="N", $O745, (_xlfn.IFS(AND($P745="Y", $M745="1"), 15-$O745, AND($M745="2", $P745="Y"), 9-$O745, AND($M745="3", $P745="Y"), 11-$O745))), "")</f>
        <v/>
      </c>
      <c r="R745" s="536" t="str">
        <f>IF($K745="Session Start", SUM($L745:(INDEX($K745:$K1732, (MATCH("Session End", $K745:$K1732, 0))))), "")</f>
        <v/>
      </c>
      <c r="W745" s="556" t="str">
        <f>IFERROR(INDEX('Kennel Link Mapping'!$B$1:$B$4, (MATCH('Session Log'!$V745, 'Kennel Link Mapping'!$A$1:$A$4, 0))), "")</f>
        <v/>
      </c>
    </row>
    <row r="746" spans="1:23" ht="39.75" customHeight="1" x14ac:dyDescent="0.15">
      <c r="A746" s="192"/>
      <c r="B746" s="118"/>
      <c r="C746" s="62"/>
      <c r="D746" s="165"/>
      <c r="E746" s="177"/>
      <c r="F746" s="165"/>
      <c r="G746" s="54"/>
      <c r="H746" s="54"/>
      <c r="I746" s="54"/>
      <c r="J746" s="169"/>
      <c r="K746" s="204"/>
      <c r="L746" s="521" t="str" cm="1">
        <f t="array" ref="L746">IFERROR(_xlfn.IFS($K746="1 - Start", (_xlfn.XLOOKUP("1 - End", $K746:$K1751,$J746:$J1751)) - (_xlfn.XLOOKUP("1 - Start", $K746:$K1751, $J746:$J1751)), $K746="2 - Start", (_xlfn.XLOOKUP("2 - End", $K746:$K1751, $J746:$J1751)) - (_xlfn.XLOOKUP("2 - Start", $K746:$K1751, $J746:$J1751)), $K746="3 - Start", (_xlfn.XLOOKUP("3 - End", $K746:K1751, $J746:$J1751)) - (_xlfn.XLOOKUP("3 - Start", $K746:K1751, $J746:$J1751)), $K746="4 - Start", (_xlfn.XLOOKUP("4 - End", $K746:$K1751, $J746:$J1751)) - (_xlfn.XLOOKUP("4 - Start", $K746:$K1751, $J746:J1751))), "")</f>
        <v/>
      </c>
      <c r="Q746" s="535" t="str" cm="1">
        <f t="array" ref="Q746">_xlfn.IFNA(IF($P746="N", $O746, (_xlfn.IFS(AND($P746="Y", $M746="1"), 15-$O746, AND($M746="2", $P746="Y"), 9-$O746, AND($M746="3", $P746="Y"), 11-$O746))), "")</f>
        <v/>
      </c>
      <c r="R746" s="536" t="str">
        <f>IF($K746="Session Start", SUM($L746:(INDEX($K746:$K1733, (MATCH("Session End", $K746:$K1733, 0))))), "")</f>
        <v/>
      </c>
      <c r="W746" s="556" t="str">
        <f>IFERROR(INDEX('Kennel Link Mapping'!$B$1:$B$4, (MATCH('Session Log'!$V746, 'Kennel Link Mapping'!$A$1:$A$4, 0))), "")</f>
        <v/>
      </c>
    </row>
    <row r="747" spans="1:23" ht="39.75" customHeight="1" x14ac:dyDescent="0.15">
      <c r="A747" s="192"/>
      <c r="B747" s="118"/>
      <c r="C747" s="62"/>
      <c r="D747" s="165"/>
      <c r="E747" s="177"/>
      <c r="F747" s="165"/>
      <c r="G747" s="54"/>
      <c r="H747" s="54"/>
      <c r="I747" s="54"/>
      <c r="J747" s="169"/>
      <c r="K747" s="204"/>
      <c r="L747" s="521" t="str" cm="1">
        <f t="array" ref="L747">IFERROR(_xlfn.IFS($K747="1 - Start", (_xlfn.XLOOKUP("1 - End", $K747:$K1752,$J747:$J1752)) - (_xlfn.XLOOKUP("1 - Start", $K747:$K1752, $J747:$J1752)), $K747="2 - Start", (_xlfn.XLOOKUP("2 - End", $K747:$K1752, $J747:$J1752)) - (_xlfn.XLOOKUP("2 - Start", $K747:$K1752, $J747:$J1752)), $K747="3 - Start", (_xlfn.XLOOKUP("3 - End", $K747:K1752, $J747:$J1752)) - (_xlfn.XLOOKUP("3 - Start", $K747:K1752, $J747:$J1752)), $K747="4 - Start", (_xlfn.XLOOKUP("4 - End", $K747:$K1752, $J747:$J1752)) - (_xlfn.XLOOKUP("4 - Start", $K747:$K1752, $J747:J1752))), "")</f>
        <v/>
      </c>
      <c r="Q747" s="535" t="str" cm="1">
        <f t="array" ref="Q747">_xlfn.IFNA(IF($P747="N", $O747, (_xlfn.IFS(AND($P747="Y", $M747="1"), 15-$O747, AND($M747="2", $P747="Y"), 9-$O747, AND($M747="3", $P747="Y"), 11-$O747))), "")</f>
        <v/>
      </c>
      <c r="R747" s="536" t="str">
        <f>IF($K747="Session Start", SUM($L747:(INDEX($K747:$K1734, (MATCH("Session End", $K747:$K1734, 0))))), "")</f>
        <v/>
      </c>
      <c r="W747" s="556" t="str">
        <f>IFERROR(INDEX('Kennel Link Mapping'!$B$1:$B$4, (MATCH('Session Log'!$V747, 'Kennel Link Mapping'!$A$1:$A$4, 0))), "")</f>
        <v/>
      </c>
    </row>
    <row r="748" spans="1:23" ht="39.75" customHeight="1" x14ac:dyDescent="0.15">
      <c r="A748" s="192"/>
      <c r="B748" s="118"/>
      <c r="C748" s="62"/>
      <c r="D748" s="165"/>
      <c r="E748" s="177"/>
      <c r="F748" s="165"/>
      <c r="G748" s="54"/>
      <c r="H748" s="54"/>
      <c r="I748" s="54"/>
      <c r="J748" s="169"/>
      <c r="K748" s="204"/>
      <c r="L748" s="521" t="str" cm="1">
        <f t="array" ref="L748">IFERROR(_xlfn.IFS($K748="1 - Start", (_xlfn.XLOOKUP("1 - End", $K748:$K1753,$J748:$J1753)) - (_xlfn.XLOOKUP("1 - Start", $K748:$K1753, $J748:$J1753)), $K748="2 - Start", (_xlfn.XLOOKUP("2 - End", $K748:$K1753, $J748:$J1753)) - (_xlfn.XLOOKUP("2 - Start", $K748:$K1753, $J748:$J1753)), $K748="3 - Start", (_xlfn.XLOOKUP("3 - End", $K748:K1753, $J748:$J1753)) - (_xlfn.XLOOKUP("3 - Start", $K748:K1753, $J748:$J1753)), $K748="4 - Start", (_xlfn.XLOOKUP("4 - End", $K748:$K1753, $J748:$J1753)) - (_xlfn.XLOOKUP("4 - Start", $K748:$K1753, $J748:J1753))), "")</f>
        <v/>
      </c>
      <c r="Q748" s="535" t="str" cm="1">
        <f t="array" ref="Q748">_xlfn.IFNA(IF($P748="N", $O748, (_xlfn.IFS(AND($P748="Y", $M748="1"), 15-$O748, AND($M748="2", $P748="Y"), 9-$O748, AND($M748="3", $P748="Y"), 11-$O748))), "")</f>
        <v/>
      </c>
      <c r="R748" s="536" t="str">
        <f>IF($K748="Session Start", SUM($L748:(INDEX($K748:$K1735, (MATCH("Session End", $K748:$K1735, 0))))), "")</f>
        <v/>
      </c>
      <c r="W748" s="556" t="str">
        <f>IFERROR(INDEX('Kennel Link Mapping'!$B$1:$B$4, (MATCH('Session Log'!$V748, 'Kennel Link Mapping'!$A$1:$A$4, 0))), "")</f>
        <v/>
      </c>
    </row>
    <row r="749" spans="1:23" ht="39.75" customHeight="1" x14ac:dyDescent="0.15">
      <c r="A749" s="192"/>
      <c r="B749" s="118"/>
      <c r="C749" s="62"/>
      <c r="D749" s="165"/>
      <c r="E749" s="177"/>
      <c r="F749" s="165"/>
      <c r="G749" s="54"/>
      <c r="H749" s="54"/>
      <c r="I749" s="54"/>
      <c r="J749" s="169"/>
      <c r="K749" s="204"/>
      <c r="L749" s="521" t="str" cm="1">
        <f t="array" ref="L749">IFERROR(_xlfn.IFS($K749="1 - Start", (_xlfn.XLOOKUP("1 - End", $K749:$K1754,$J749:$J1754)) - (_xlfn.XLOOKUP("1 - Start", $K749:$K1754, $J749:$J1754)), $K749="2 - Start", (_xlfn.XLOOKUP("2 - End", $K749:$K1754, $J749:$J1754)) - (_xlfn.XLOOKUP("2 - Start", $K749:$K1754, $J749:$J1754)), $K749="3 - Start", (_xlfn.XLOOKUP("3 - End", $K749:K1754, $J749:$J1754)) - (_xlfn.XLOOKUP("3 - Start", $K749:K1754, $J749:$J1754)), $K749="4 - Start", (_xlfn.XLOOKUP("4 - End", $K749:$K1754, $J749:$J1754)) - (_xlfn.XLOOKUP("4 - Start", $K749:$K1754, $J749:J1754))), "")</f>
        <v/>
      </c>
      <c r="Q749" s="535" t="str" cm="1">
        <f t="array" ref="Q749">_xlfn.IFNA(IF($P749="N", $O749, (_xlfn.IFS(AND($P749="Y", $M749="1"), 15-$O749, AND($M749="2", $P749="Y"), 9-$O749, AND($M749="3", $P749="Y"), 11-$O749))), "")</f>
        <v/>
      </c>
      <c r="R749" s="536" t="str">
        <f>IF($K749="Session Start", SUM($L749:(INDEX($K749:$K1736, (MATCH("Session End", $K749:$K1736, 0))))), "")</f>
        <v/>
      </c>
      <c r="W749" s="556" t="str">
        <f>IFERROR(INDEX('Kennel Link Mapping'!$B$1:$B$4, (MATCH('Session Log'!$V749, 'Kennel Link Mapping'!$A$1:$A$4, 0))), "")</f>
        <v/>
      </c>
    </row>
    <row r="750" spans="1:23" ht="39.75" customHeight="1" x14ac:dyDescent="0.15">
      <c r="A750" s="192"/>
      <c r="B750" s="118"/>
      <c r="C750" s="62"/>
      <c r="D750" s="165"/>
      <c r="E750" s="177"/>
      <c r="F750" s="165"/>
      <c r="G750" s="54"/>
      <c r="H750" s="54"/>
      <c r="I750" s="54"/>
      <c r="J750" s="169"/>
      <c r="K750" s="204"/>
      <c r="L750" s="521" t="str" cm="1">
        <f t="array" ref="L750">IFERROR(_xlfn.IFS($K750="1 - Start", (_xlfn.XLOOKUP("1 - End", $K750:$K1755,$J750:$J1755)) - (_xlfn.XLOOKUP("1 - Start", $K750:$K1755, $J750:$J1755)), $K750="2 - Start", (_xlfn.XLOOKUP("2 - End", $K750:$K1755, $J750:$J1755)) - (_xlfn.XLOOKUP("2 - Start", $K750:$K1755, $J750:$J1755)), $K750="3 - Start", (_xlfn.XLOOKUP("3 - End", $K750:K1755, $J750:$J1755)) - (_xlfn.XLOOKUP("3 - Start", $K750:K1755, $J750:$J1755)), $K750="4 - Start", (_xlfn.XLOOKUP("4 - End", $K750:$K1755, $J750:$J1755)) - (_xlfn.XLOOKUP("4 - Start", $K750:$K1755, $J750:J1755))), "")</f>
        <v/>
      </c>
      <c r="Q750" s="535" t="str" cm="1">
        <f t="array" ref="Q750">_xlfn.IFNA(IF($P750="N", $O750, (_xlfn.IFS(AND($P750="Y", $M750="1"), 15-$O750, AND($M750="2", $P750="Y"), 9-$O750, AND($M750="3", $P750="Y"), 11-$O750))), "")</f>
        <v/>
      </c>
      <c r="R750" s="536" t="str">
        <f>IF($K750="Session Start", SUM($L750:(INDEX($K750:$K1737, (MATCH("Session End", $K750:$K1737, 0))))), "")</f>
        <v/>
      </c>
      <c r="W750" s="556" t="str">
        <f>IFERROR(INDEX('Kennel Link Mapping'!$B$1:$B$4, (MATCH('Session Log'!$V750, 'Kennel Link Mapping'!$A$1:$A$4, 0))), "")</f>
        <v/>
      </c>
    </row>
    <row r="751" spans="1:23" ht="39.75" customHeight="1" x14ac:dyDescent="0.15">
      <c r="A751" s="192"/>
      <c r="B751" s="118"/>
      <c r="C751" s="62"/>
      <c r="D751" s="165"/>
      <c r="E751" s="177"/>
      <c r="F751" s="165"/>
      <c r="G751" s="54"/>
      <c r="H751" s="54"/>
      <c r="I751" s="54"/>
      <c r="J751" s="169"/>
      <c r="K751" s="204"/>
      <c r="L751" s="521" t="str" cm="1">
        <f t="array" ref="L751">IFERROR(_xlfn.IFS($K751="1 - Start", (_xlfn.XLOOKUP("1 - End", $K751:$K1756,$J751:$J1756)) - (_xlfn.XLOOKUP("1 - Start", $K751:$K1756, $J751:$J1756)), $K751="2 - Start", (_xlfn.XLOOKUP("2 - End", $K751:$K1756, $J751:$J1756)) - (_xlfn.XLOOKUP("2 - Start", $K751:$K1756, $J751:$J1756)), $K751="3 - Start", (_xlfn.XLOOKUP("3 - End", $K751:K1756, $J751:$J1756)) - (_xlfn.XLOOKUP("3 - Start", $K751:K1756, $J751:$J1756)), $K751="4 - Start", (_xlfn.XLOOKUP("4 - End", $K751:$K1756, $J751:$J1756)) - (_xlfn.XLOOKUP("4 - Start", $K751:$K1756, $J751:J1756))), "")</f>
        <v/>
      </c>
      <c r="Q751" s="535" t="str" cm="1">
        <f t="array" ref="Q751">_xlfn.IFNA(IF($P751="N", $O751, (_xlfn.IFS(AND($P751="Y", $M751="1"), 15-$O751, AND($M751="2", $P751="Y"), 9-$O751, AND($M751="3", $P751="Y"), 11-$O751))), "")</f>
        <v/>
      </c>
      <c r="R751" s="536" t="str">
        <f>IF($K751="Session Start", SUM($L751:(INDEX($K751:$K1738, (MATCH("Session End", $K751:$K1738, 0))))), "")</f>
        <v/>
      </c>
      <c r="W751" s="556" t="str">
        <f>IFERROR(INDEX('Kennel Link Mapping'!$B$1:$B$4, (MATCH('Session Log'!$V751, 'Kennel Link Mapping'!$A$1:$A$4, 0))), "")</f>
        <v/>
      </c>
    </row>
    <row r="752" spans="1:23" ht="39.75" customHeight="1" x14ac:dyDescent="0.15">
      <c r="A752" s="192"/>
      <c r="B752" s="118"/>
      <c r="C752" s="62"/>
      <c r="D752" s="165"/>
      <c r="E752" s="177"/>
      <c r="F752" s="165"/>
      <c r="G752" s="54"/>
      <c r="H752" s="54"/>
      <c r="I752" s="54"/>
      <c r="J752" s="169"/>
      <c r="K752" s="204"/>
      <c r="L752" s="521" t="str" cm="1">
        <f t="array" ref="L752">IFERROR(_xlfn.IFS($K752="1 - Start", (_xlfn.XLOOKUP("1 - End", $K752:$K1757,$J752:$J1757)) - (_xlfn.XLOOKUP("1 - Start", $K752:$K1757, $J752:$J1757)), $K752="2 - Start", (_xlfn.XLOOKUP("2 - End", $K752:$K1757, $J752:$J1757)) - (_xlfn.XLOOKUP("2 - Start", $K752:$K1757, $J752:$J1757)), $K752="3 - Start", (_xlfn.XLOOKUP("3 - End", $K752:K1757, $J752:$J1757)) - (_xlfn.XLOOKUP("3 - Start", $K752:K1757, $J752:$J1757)), $K752="4 - Start", (_xlfn.XLOOKUP("4 - End", $K752:$K1757, $J752:$J1757)) - (_xlfn.XLOOKUP("4 - Start", $K752:$K1757, $J752:J1757))), "")</f>
        <v/>
      </c>
      <c r="Q752" s="535" t="str" cm="1">
        <f t="array" ref="Q752">_xlfn.IFNA(IF($P752="N", $O752, (_xlfn.IFS(AND($P752="Y", $M752="1"), 15-$O752, AND($M752="2", $P752="Y"), 9-$O752, AND($M752="3", $P752="Y"), 11-$O752))), "")</f>
        <v/>
      </c>
      <c r="R752" s="536" t="str">
        <f>IF($K752="Session Start", SUM($L752:(INDEX($K752:$K1739, (MATCH("Session End", $K752:$K1739, 0))))), "")</f>
        <v/>
      </c>
      <c r="W752" s="556" t="str">
        <f>IFERROR(INDEX('Kennel Link Mapping'!$B$1:$B$4, (MATCH('Session Log'!$V752, 'Kennel Link Mapping'!$A$1:$A$4, 0))), "")</f>
        <v/>
      </c>
    </row>
    <row r="753" spans="1:23" ht="39.75" customHeight="1" x14ac:dyDescent="0.15">
      <c r="A753" s="192"/>
      <c r="B753" s="118"/>
      <c r="C753" s="62"/>
      <c r="D753" s="165"/>
      <c r="E753" s="177"/>
      <c r="F753" s="165"/>
      <c r="G753" s="54"/>
      <c r="H753" s="54"/>
      <c r="I753" s="54"/>
      <c r="J753" s="169"/>
      <c r="K753" s="204"/>
      <c r="L753" s="521" t="str" cm="1">
        <f t="array" ref="L753">IFERROR(_xlfn.IFS($K753="1 - Start", (_xlfn.XLOOKUP("1 - End", $K753:$K1758,$J753:$J1758)) - (_xlfn.XLOOKUP("1 - Start", $K753:$K1758, $J753:$J1758)), $K753="2 - Start", (_xlfn.XLOOKUP("2 - End", $K753:$K1758, $J753:$J1758)) - (_xlfn.XLOOKUP("2 - Start", $K753:$K1758, $J753:$J1758)), $K753="3 - Start", (_xlfn.XLOOKUP("3 - End", $K753:K1758, $J753:$J1758)) - (_xlfn.XLOOKUP("3 - Start", $K753:K1758, $J753:$J1758)), $K753="4 - Start", (_xlfn.XLOOKUP("4 - End", $K753:$K1758, $J753:$J1758)) - (_xlfn.XLOOKUP("4 - Start", $K753:$K1758, $J753:J1758))), "")</f>
        <v/>
      </c>
      <c r="Q753" s="535" t="str" cm="1">
        <f t="array" ref="Q753">_xlfn.IFNA(IF($P753="N", $O753, (_xlfn.IFS(AND($P753="Y", $M753="1"), 15-$O753, AND($M753="2", $P753="Y"), 9-$O753, AND($M753="3", $P753="Y"), 11-$O753))), "")</f>
        <v/>
      </c>
      <c r="R753" s="536" t="str">
        <f>IF($K753="Session Start", SUM($L753:(INDEX($K753:$K1740, (MATCH("Session End", $K753:$K1740, 0))))), "")</f>
        <v/>
      </c>
      <c r="W753" s="556" t="str">
        <f>IFERROR(INDEX('Kennel Link Mapping'!$B$1:$B$4, (MATCH('Session Log'!$V753, 'Kennel Link Mapping'!$A$1:$A$4, 0))), "")</f>
        <v/>
      </c>
    </row>
    <row r="754" spans="1:23" ht="39.75" customHeight="1" x14ac:dyDescent="0.15">
      <c r="A754" s="192"/>
      <c r="B754" s="118"/>
      <c r="C754" s="62"/>
      <c r="D754" s="165"/>
      <c r="E754" s="177"/>
      <c r="F754" s="165"/>
      <c r="G754" s="54"/>
      <c r="H754" s="54"/>
      <c r="I754" s="54"/>
      <c r="J754" s="169"/>
      <c r="K754" s="204"/>
      <c r="L754" s="521" t="str" cm="1">
        <f t="array" ref="L754">IFERROR(_xlfn.IFS($K754="1 - Start", (_xlfn.XLOOKUP("1 - End", $K754:$K1759,$J754:$J1759)) - (_xlfn.XLOOKUP("1 - Start", $K754:$K1759, $J754:$J1759)), $K754="2 - Start", (_xlfn.XLOOKUP("2 - End", $K754:$K1759, $J754:$J1759)) - (_xlfn.XLOOKUP("2 - Start", $K754:$K1759, $J754:$J1759)), $K754="3 - Start", (_xlfn.XLOOKUP("3 - End", $K754:K1759, $J754:$J1759)) - (_xlfn.XLOOKUP("3 - Start", $K754:K1759, $J754:$J1759)), $K754="4 - Start", (_xlfn.XLOOKUP("4 - End", $K754:$K1759, $J754:$J1759)) - (_xlfn.XLOOKUP("4 - Start", $K754:$K1759, $J754:J1759))), "")</f>
        <v/>
      </c>
      <c r="Q754" s="535" t="str" cm="1">
        <f t="array" ref="Q754">_xlfn.IFNA(IF($P754="N", $O754, (_xlfn.IFS(AND($P754="Y", $M754="1"), 15-$O754, AND($M754="2", $P754="Y"), 9-$O754, AND($M754="3", $P754="Y"), 11-$O754))), "")</f>
        <v/>
      </c>
      <c r="R754" s="536" t="str">
        <f>IF($K754="Session Start", SUM($L754:(INDEX($K754:$K1741, (MATCH("Session End", $K754:$K1741, 0))))), "")</f>
        <v/>
      </c>
      <c r="W754" s="556" t="str">
        <f>IFERROR(INDEX('Kennel Link Mapping'!$B$1:$B$4, (MATCH('Session Log'!$V754, 'Kennel Link Mapping'!$A$1:$A$4, 0))), "")</f>
        <v/>
      </c>
    </row>
    <row r="755" spans="1:23" ht="39.75" customHeight="1" x14ac:dyDescent="0.15">
      <c r="A755" s="192"/>
      <c r="B755" s="118"/>
      <c r="C755" s="62"/>
      <c r="D755" s="165"/>
      <c r="E755" s="177"/>
      <c r="F755" s="165"/>
      <c r="G755" s="54"/>
      <c r="H755" s="54"/>
      <c r="I755" s="54"/>
      <c r="J755" s="169"/>
      <c r="K755" s="204"/>
      <c r="L755" s="521" t="str" cm="1">
        <f t="array" ref="L755">IFERROR(_xlfn.IFS($K755="1 - Start", (_xlfn.XLOOKUP("1 - End", $K755:$K1760,$J755:$J1760)) - (_xlfn.XLOOKUP("1 - Start", $K755:$K1760, $J755:$J1760)), $K755="2 - Start", (_xlfn.XLOOKUP("2 - End", $K755:$K1760, $J755:$J1760)) - (_xlfn.XLOOKUP("2 - Start", $K755:$K1760, $J755:$J1760)), $K755="3 - Start", (_xlfn.XLOOKUP("3 - End", $K755:K1760, $J755:$J1760)) - (_xlfn.XLOOKUP("3 - Start", $K755:K1760, $J755:$J1760)), $K755="4 - Start", (_xlfn.XLOOKUP("4 - End", $K755:$K1760, $J755:$J1760)) - (_xlfn.XLOOKUP("4 - Start", $K755:$K1760, $J755:J1760))), "")</f>
        <v/>
      </c>
      <c r="Q755" s="535" t="str" cm="1">
        <f t="array" ref="Q755">_xlfn.IFNA(IF($P755="N", $O755, (_xlfn.IFS(AND($P755="Y", $M755="1"), 15-$O755, AND($M755="2", $P755="Y"), 9-$O755, AND($M755="3", $P755="Y"), 11-$O755))), "")</f>
        <v/>
      </c>
      <c r="R755" s="536" t="str">
        <f>IF($K755="Session Start", SUM($L755:(INDEX($K755:$K1742, (MATCH("Session End", $K755:$K1742, 0))))), "")</f>
        <v/>
      </c>
      <c r="W755" s="556" t="str">
        <f>IFERROR(INDEX('Kennel Link Mapping'!$B$1:$B$4, (MATCH('Session Log'!$V755, 'Kennel Link Mapping'!$A$1:$A$4, 0))), "")</f>
        <v/>
      </c>
    </row>
    <row r="756" spans="1:23" ht="39.75" customHeight="1" x14ac:dyDescent="0.15">
      <c r="A756" s="192"/>
      <c r="B756" s="118"/>
      <c r="C756" s="62"/>
      <c r="D756" s="165"/>
      <c r="E756" s="177"/>
      <c r="F756" s="165"/>
      <c r="G756" s="54"/>
      <c r="H756" s="54"/>
      <c r="I756" s="54"/>
      <c r="J756" s="169"/>
      <c r="K756" s="204"/>
      <c r="L756" s="521" t="str" cm="1">
        <f t="array" ref="L756">IFERROR(_xlfn.IFS($K756="1 - Start", (_xlfn.XLOOKUP("1 - End", $K756:$K1761,$J756:$J1761)) - (_xlfn.XLOOKUP("1 - Start", $K756:$K1761, $J756:$J1761)), $K756="2 - Start", (_xlfn.XLOOKUP("2 - End", $K756:$K1761, $J756:$J1761)) - (_xlfn.XLOOKUP("2 - Start", $K756:$K1761, $J756:$J1761)), $K756="3 - Start", (_xlfn.XLOOKUP("3 - End", $K756:K1761, $J756:$J1761)) - (_xlfn.XLOOKUP("3 - Start", $K756:K1761, $J756:$J1761)), $K756="4 - Start", (_xlfn.XLOOKUP("4 - End", $K756:$K1761, $J756:$J1761)) - (_xlfn.XLOOKUP("4 - Start", $K756:$K1761, $J756:J1761))), "")</f>
        <v/>
      </c>
      <c r="Q756" s="535" t="str" cm="1">
        <f t="array" ref="Q756">_xlfn.IFNA(IF($P756="N", $O756, (_xlfn.IFS(AND($P756="Y", $M756="1"), 15-$O756, AND($M756="2", $P756="Y"), 9-$O756, AND($M756="3", $P756="Y"), 11-$O756))), "")</f>
        <v/>
      </c>
      <c r="R756" s="536" t="str">
        <f>IF($K756="Session Start", SUM($L756:(INDEX($K756:$K1743, (MATCH("Session End", $K756:$K1743, 0))))), "")</f>
        <v/>
      </c>
      <c r="W756" s="556" t="str">
        <f>IFERROR(INDEX('Kennel Link Mapping'!$B$1:$B$4, (MATCH('Session Log'!$V756, 'Kennel Link Mapping'!$A$1:$A$4, 0))), "")</f>
        <v/>
      </c>
    </row>
    <row r="757" spans="1:23" ht="39.75" customHeight="1" x14ac:dyDescent="0.15">
      <c r="A757" s="192"/>
      <c r="B757" s="118"/>
      <c r="C757" s="62"/>
      <c r="D757" s="165"/>
      <c r="E757" s="177"/>
      <c r="F757" s="165"/>
      <c r="G757" s="54"/>
      <c r="H757" s="54"/>
      <c r="I757" s="54"/>
      <c r="J757" s="169"/>
      <c r="K757" s="204"/>
      <c r="L757" s="521" t="str" cm="1">
        <f t="array" ref="L757">IFERROR(_xlfn.IFS($K757="1 - Start", (_xlfn.XLOOKUP("1 - End", $K757:$K1762,$J757:$J1762)) - (_xlfn.XLOOKUP("1 - Start", $K757:$K1762, $J757:$J1762)), $K757="2 - Start", (_xlfn.XLOOKUP("2 - End", $K757:$K1762, $J757:$J1762)) - (_xlfn.XLOOKUP("2 - Start", $K757:$K1762, $J757:$J1762)), $K757="3 - Start", (_xlfn.XLOOKUP("3 - End", $K757:K1762, $J757:$J1762)) - (_xlfn.XLOOKUP("3 - Start", $K757:K1762, $J757:$J1762)), $K757="4 - Start", (_xlfn.XLOOKUP("4 - End", $K757:$K1762, $J757:$J1762)) - (_xlfn.XLOOKUP("4 - Start", $K757:$K1762, $J757:J1762))), "")</f>
        <v/>
      </c>
      <c r="Q757" s="535" t="str" cm="1">
        <f t="array" ref="Q757">_xlfn.IFNA(IF($P757="N", $O757, (_xlfn.IFS(AND($P757="Y", $M757="1"), 15-$O757, AND($M757="2", $P757="Y"), 9-$O757, AND($M757="3", $P757="Y"), 11-$O757))), "")</f>
        <v/>
      </c>
      <c r="R757" s="536" t="str">
        <f>IF($K757="Session Start", SUM($L757:(INDEX($K757:$K1744, (MATCH("Session End", $K757:$K1744, 0))))), "")</f>
        <v/>
      </c>
      <c r="W757" s="556" t="str">
        <f>IFERROR(INDEX('Kennel Link Mapping'!$B$1:$B$4, (MATCH('Session Log'!$V757, 'Kennel Link Mapping'!$A$1:$A$4, 0))), "")</f>
        <v/>
      </c>
    </row>
    <row r="758" spans="1:23" ht="39.75" customHeight="1" x14ac:dyDescent="0.15">
      <c r="A758" s="192"/>
      <c r="B758" s="118"/>
      <c r="C758" s="62"/>
      <c r="D758" s="165"/>
      <c r="E758" s="177"/>
      <c r="F758" s="165"/>
      <c r="G758" s="54"/>
      <c r="H758" s="54"/>
      <c r="I758" s="54"/>
      <c r="J758" s="169"/>
      <c r="K758" s="204"/>
      <c r="L758" s="521" t="str" cm="1">
        <f t="array" ref="L758">IFERROR(_xlfn.IFS($K758="1 - Start", (_xlfn.XLOOKUP("1 - End", $K758:$K1763,$J758:$J1763)) - (_xlfn.XLOOKUP("1 - Start", $K758:$K1763, $J758:$J1763)), $K758="2 - Start", (_xlfn.XLOOKUP("2 - End", $K758:$K1763, $J758:$J1763)) - (_xlfn.XLOOKUP("2 - Start", $K758:$K1763, $J758:$J1763)), $K758="3 - Start", (_xlfn.XLOOKUP("3 - End", $K758:K1763, $J758:$J1763)) - (_xlfn.XLOOKUP("3 - Start", $K758:K1763, $J758:$J1763)), $K758="4 - Start", (_xlfn.XLOOKUP("4 - End", $K758:$K1763, $J758:$J1763)) - (_xlfn.XLOOKUP("4 - Start", $K758:$K1763, $J758:J1763))), "")</f>
        <v/>
      </c>
      <c r="Q758" s="535" t="str" cm="1">
        <f t="array" ref="Q758">_xlfn.IFNA(IF($P758="N", $O758, (_xlfn.IFS(AND($P758="Y", $M758="1"), 15-$O758, AND($M758="2", $P758="Y"), 9-$O758, AND($M758="3", $P758="Y"), 11-$O758))), "")</f>
        <v/>
      </c>
      <c r="R758" s="536" t="str">
        <f>IF($K758="Session Start", SUM($L758:(INDEX($K758:$K1745, (MATCH("Session End", $K758:$K1745, 0))))), "")</f>
        <v/>
      </c>
      <c r="W758" s="556" t="str">
        <f>IFERROR(INDEX('Kennel Link Mapping'!$B$1:$B$4, (MATCH('Session Log'!$V758, 'Kennel Link Mapping'!$A$1:$A$4, 0))), "")</f>
        <v/>
      </c>
    </row>
    <row r="759" spans="1:23" ht="39.75" customHeight="1" x14ac:dyDescent="0.15">
      <c r="A759" s="192"/>
      <c r="B759" s="118"/>
      <c r="C759" s="62"/>
      <c r="D759" s="165"/>
      <c r="E759" s="177"/>
      <c r="F759" s="165"/>
      <c r="G759" s="54"/>
      <c r="H759" s="54"/>
      <c r="I759" s="54"/>
      <c r="J759" s="169"/>
      <c r="K759" s="204"/>
      <c r="L759" s="521" t="str" cm="1">
        <f t="array" ref="L759">IFERROR(_xlfn.IFS($K759="1 - Start", (_xlfn.XLOOKUP("1 - End", $K759:$K1764,$J759:$J1764)) - (_xlfn.XLOOKUP("1 - Start", $K759:$K1764, $J759:$J1764)), $K759="2 - Start", (_xlfn.XLOOKUP("2 - End", $K759:$K1764, $J759:$J1764)) - (_xlfn.XLOOKUP("2 - Start", $K759:$K1764, $J759:$J1764)), $K759="3 - Start", (_xlfn.XLOOKUP("3 - End", $K759:K1764, $J759:$J1764)) - (_xlfn.XLOOKUP("3 - Start", $K759:K1764, $J759:$J1764)), $K759="4 - Start", (_xlfn.XLOOKUP("4 - End", $K759:$K1764, $J759:$J1764)) - (_xlfn.XLOOKUP("4 - Start", $K759:$K1764, $J759:J1764))), "")</f>
        <v/>
      </c>
      <c r="Q759" s="535" t="str" cm="1">
        <f t="array" ref="Q759">_xlfn.IFNA(IF($P759="N", $O759, (_xlfn.IFS(AND($P759="Y", $M759="1"), 15-$O759, AND($M759="2", $P759="Y"), 9-$O759, AND($M759="3", $P759="Y"), 11-$O759))), "")</f>
        <v/>
      </c>
      <c r="R759" s="536" t="str">
        <f>IF($K759="Session Start", SUM($L759:(INDEX($K759:$K1746, (MATCH("Session End", $K759:$K1746, 0))))), "")</f>
        <v/>
      </c>
      <c r="W759" s="556" t="str">
        <f>IFERROR(INDEX('Kennel Link Mapping'!$B$1:$B$4, (MATCH('Session Log'!$V759, 'Kennel Link Mapping'!$A$1:$A$4, 0))), "")</f>
        <v/>
      </c>
    </row>
    <row r="760" spans="1:23" ht="39.75" customHeight="1" x14ac:dyDescent="0.15">
      <c r="A760" s="192"/>
      <c r="B760" s="118"/>
      <c r="C760" s="62"/>
      <c r="D760" s="165"/>
      <c r="E760" s="177"/>
      <c r="F760" s="165"/>
      <c r="G760" s="54"/>
      <c r="H760" s="54"/>
      <c r="I760" s="54"/>
      <c r="J760" s="169"/>
      <c r="K760" s="204"/>
      <c r="L760" s="521" t="str" cm="1">
        <f t="array" ref="L760">IFERROR(_xlfn.IFS($K760="1 - Start", (_xlfn.XLOOKUP("1 - End", $K760:$K1765,$J760:$J1765)) - (_xlfn.XLOOKUP("1 - Start", $K760:$K1765, $J760:$J1765)), $K760="2 - Start", (_xlfn.XLOOKUP("2 - End", $K760:$K1765, $J760:$J1765)) - (_xlfn.XLOOKUP("2 - Start", $K760:$K1765, $J760:$J1765)), $K760="3 - Start", (_xlfn.XLOOKUP("3 - End", $K760:K1765, $J760:$J1765)) - (_xlfn.XLOOKUP("3 - Start", $K760:K1765, $J760:$J1765)), $K760="4 - Start", (_xlfn.XLOOKUP("4 - End", $K760:$K1765, $J760:$J1765)) - (_xlfn.XLOOKUP("4 - Start", $K760:$K1765, $J760:J1765))), "")</f>
        <v/>
      </c>
      <c r="Q760" s="535" t="str" cm="1">
        <f t="array" ref="Q760">_xlfn.IFNA(IF($P760="N", $O760, (_xlfn.IFS(AND($P760="Y", $M760="1"), 15-$O760, AND($M760="2", $P760="Y"), 9-$O760, AND($M760="3", $P760="Y"), 11-$O760))), "")</f>
        <v/>
      </c>
      <c r="R760" s="536" t="str">
        <f>IF($K760="Session Start", SUM($L760:(INDEX($K760:$K1747, (MATCH("Session End", $K760:$K1747, 0))))), "")</f>
        <v/>
      </c>
      <c r="W760" s="556" t="str">
        <f>IFERROR(INDEX('Kennel Link Mapping'!$B$1:$B$4, (MATCH('Session Log'!$V760, 'Kennel Link Mapping'!$A$1:$A$4, 0))), "")</f>
        <v/>
      </c>
    </row>
    <row r="761" spans="1:23" ht="39.75" customHeight="1" x14ac:dyDescent="0.15">
      <c r="A761" s="192"/>
      <c r="B761" s="118"/>
      <c r="L761" s="521" t="str" cm="1">
        <f t="array" ref="L761">IFERROR(_xlfn.IFS($K761="1 - Start", (_xlfn.XLOOKUP("1 - End", $K761:$K1766,$J761:$J1766)) - (_xlfn.XLOOKUP("1 - Start", $K761:$K1766, $J761:$J1766)), $K761="2 - Start", (_xlfn.XLOOKUP("2 - End", $K761:$K1766, $J761:$J1766)) - (_xlfn.XLOOKUP("2 - Start", $K761:$K1766, $J761:$J1766)), $K761="3 - Start", (_xlfn.XLOOKUP("3 - End", $K761:K1766, $J761:$J1766)) - (_xlfn.XLOOKUP("3 - Start", $K761:K1766, $J761:$J1766)), $K761="4 - Start", (_xlfn.XLOOKUP("4 - End", $K761:$K1766, $J761:$J1766)) - (_xlfn.XLOOKUP("4 - Start", $K761:$K1766, $J761:J1766))), "")</f>
        <v/>
      </c>
      <c r="Q761" s="535" t="str" cm="1">
        <f t="array" ref="Q761">_xlfn.IFNA(IF($P761="N", $O761, (_xlfn.IFS(AND($P761="Y", $M761="1"), 15-$O761, AND($M761="2", $P761="Y"), 9-$O761, AND($M761="3", $P761="Y"), 11-$O761))), "")</f>
        <v/>
      </c>
      <c r="R761" s="536" t="str">
        <f>IF($K761="Session Start", SUM($L761:(INDEX($K761:$K1748, (MATCH("Session End", $K761:$K1748, 0))))), "")</f>
        <v/>
      </c>
      <c r="W761" s="556" t="str">
        <f>IFERROR(INDEX('Kennel Link Mapping'!$B$1:$B$4, (MATCH('Session Log'!$V761, 'Kennel Link Mapping'!$A$1:$A$4, 0))), "")</f>
        <v/>
      </c>
    </row>
    <row r="762" spans="1:23" ht="39.75" customHeight="1" x14ac:dyDescent="0.15">
      <c r="A762" s="192"/>
      <c r="B762" s="118"/>
      <c r="L762" s="521" t="str" cm="1">
        <f t="array" ref="L762">IFERROR(_xlfn.IFS($K762="1 - Start", (_xlfn.XLOOKUP("1 - End", $K762:$K1767,$J762:$J1767)) - (_xlfn.XLOOKUP("1 - Start", $K762:$K1767, $J762:$J1767)), $K762="2 - Start", (_xlfn.XLOOKUP("2 - End", $K762:$K1767, $J762:$J1767)) - (_xlfn.XLOOKUP("2 - Start", $K762:$K1767, $J762:$J1767)), $K762="3 - Start", (_xlfn.XLOOKUP("3 - End", $K762:K1767, $J762:$J1767)) - (_xlfn.XLOOKUP("3 - Start", $K762:K1767, $J762:$J1767)), $K762="4 - Start", (_xlfn.XLOOKUP("4 - End", $K762:$K1767, $J762:$J1767)) - (_xlfn.XLOOKUP("4 - Start", $K762:$K1767, $J762:J1767))), "")</f>
        <v/>
      </c>
      <c r="Q762" s="535" t="str" cm="1">
        <f t="array" ref="Q762">_xlfn.IFNA(IF($P762="N", $O762, (_xlfn.IFS(AND($P762="Y", $M762="1"), 15-$O762, AND($M762="2", $P762="Y"), 9-$O762, AND($M762="3", $P762="Y"), 11-$O762))), "")</f>
        <v/>
      </c>
      <c r="R762" s="536" t="str">
        <f>IF($K762="Session Start", SUM($L762:(INDEX($K762:$K1749, (MATCH("Session End", $K762:$K1749, 0))))), "")</f>
        <v/>
      </c>
      <c r="W762" s="556" t="str">
        <f>IFERROR(INDEX('Kennel Link Mapping'!$B$1:$B$4, (MATCH('Session Log'!$V762, 'Kennel Link Mapping'!$A$1:$A$4, 0))), "")</f>
        <v/>
      </c>
    </row>
    <row r="763" spans="1:23" ht="39.75" customHeight="1" x14ac:dyDescent="0.15">
      <c r="A763" s="192"/>
      <c r="B763" s="118"/>
      <c r="L763" s="521" t="str" cm="1">
        <f t="array" ref="L763">IFERROR(_xlfn.IFS($K763="1 - Start", (_xlfn.XLOOKUP("1 - End", $K763:$K1768,$J763:$J1768)) - (_xlfn.XLOOKUP("1 - Start", $K763:$K1768, $J763:$J1768)), $K763="2 - Start", (_xlfn.XLOOKUP("2 - End", $K763:$K1768, $J763:$J1768)) - (_xlfn.XLOOKUP("2 - Start", $K763:$K1768, $J763:$J1768)), $K763="3 - Start", (_xlfn.XLOOKUP("3 - End", $K763:K1768, $J763:$J1768)) - (_xlfn.XLOOKUP("3 - Start", $K763:K1768, $J763:$J1768)), $K763="4 - Start", (_xlfn.XLOOKUP("4 - End", $K763:$K1768, $J763:$J1768)) - (_xlfn.XLOOKUP("4 - Start", $K763:$K1768, $J763:J1768))), "")</f>
        <v/>
      </c>
      <c r="Q763" s="535" t="str" cm="1">
        <f t="array" ref="Q763">_xlfn.IFNA(IF($P763="N", $O763, (_xlfn.IFS(AND($P763="Y", $M763="1"), 15-$O763, AND($M763="2", $P763="Y"), 9-$O763, AND($M763="3", $P763="Y"), 11-$O763))), "")</f>
        <v/>
      </c>
      <c r="R763" s="536" t="str">
        <f>IF($K763="Session Start", SUM($L763:(INDEX($K763:$K1750, (MATCH("Session End", $K763:$K1750, 0))))), "")</f>
        <v/>
      </c>
      <c r="W763" s="556" t="str">
        <f>IFERROR(INDEX('Kennel Link Mapping'!$B$1:$B$4, (MATCH('Session Log'!$V763, 'Kennel Link Mapping'!$A$1:$A$4, 0))), "")</f>
        <v/>
      </c>
    </row>
    <row r="764" spans="1:23" ht="39.75" customHeight="1" x14ac:dyDescent="0.15">
      <c r="A764" s="192"/>
      <c r="B764" s="118"/>
      <c r="L764" s="521" t="str" cm="1">
        <f t="array" ref="L764">IFERROR(_xlfn.IFS($K764="1 - Start", (_xlfn.XLOOKUP("1 - End", $K764:$K1769,$J764:$J1769)) - (_xlfn.XLOOKUP("1 - Start", $K764:$K1769, $J764:$J1769)), $K764="2 - Start", (_xlfn.XLOOKUP("2 - End", $K764:$K1769, $J764:$J1769)) - (_xlfn.XLOOKUP("2 - Start", $K764:$K1769, $J764:$J1769)), $K764="3 - Start", (_xlfn.XLOOKUP("3 - End", $K764:K1769, $J764:$J1769)) - (_xlfn.XLOOKUP("3 - Start", $K764:K1769, $J764:$J1769)), $K764="4 - Start", (_xlfn.XLOOKUP("4 - End", $K764:$K1769, $J764:$J1769)) - (_xlfn.XLOOKUP("4 - Start", $K764:$K1769, $J764:J1769))), "")</f>
        <v/>
      </c>
      <c r="Q764" s="535" t="str" cm="1">
        <f t="array" ref="Q764">_xlfn.IFNA(IF($P764="N", $O764, (_xlfn.IFS(AND($P764="Y", $M764="1"), 15-$O764, AND($M764="2", $P764="Y"), 9-$O764, AND($M764="3", $P764="Y"), 11-$O764))), "")</f>
        <v/>
      </c>
      <c r="R764" s="536" t="str">
        <f>IF($K764="Session Start", SUM($L764:(INDEX($K764:$K1751, (MATCH("Session End", $K764:$K1751, 0))))), "")</f>
        <v/>
      </c>
      <c r="W764" s="556" t="str">
        <f>IFERROR(INDEX('Kennel Link Mapping'!$B$1:$B$4, (MATCH('Session Log'!$V764, 'Kennel Link Mapping'!$A$1:$A$4, 0))), "")</f>
        <v/>
      </c>
    </row>
    <row r="765" spans="1:23" ht="39.75" customHeight="1" x14ac:dyDescent="0.15">
      <c r="A765" s="192"/>
      <c r="B765" s="118"/>
      <c r="L765" s="521" t="str" cm="1">
        <f t="array" ref="L765">IFERROR(_xlfn.IFS($K765="1 - Start", (_xlfn.XLOOKUP("1 - End", $K765:$K1770,$J765:$J1770)) - (_xlfn.XLOOKUP("1 - Start", $K765:$K1770, $J765:$J1770)), $K765="2 - Start", (_xlfn.XLOOKUP("2 - End", $K765:$K1770, $J765:$J1770)) - (_xlfn.XLOOKUP("2 - Start", $K765:$K1770, $J765:$J1770)), $K765="3 - Start", (_xlfn.XLOOKUP("3 - End", $K765:K1770, $J765:$J1770)) - (_xlfn.XLOOKUP("3 - Start", $K765:K1770, $J765:$J1770)), $K765="4 - Start", (_xlfn.XLOOKUP("4 - End", $K765:$K1770, $J765:$J1770)) - (_xlfn.XLOOKUP("4 - Start", $K765:$K1770, $J765:J1770))), "")</f>
        <v/>
      </c>
      <c r="Q765" s="535" t="str" cm="1">
        <f t="array" ref="Q765">_xlfn.IFNA(IF($P765="N", $O765, (_xlfn.IFS(AND($P765="Y", $M765="1"), 15-$O765, AND($M765="2", $P765="Y"), 9-$O765, AND($M765="3", $P765="Y"), 11-$O765))), "")</f>
        <v/>
      </c>
      <c r="R765" s="536" t="str">
        <f>IF($K765="Session Start", SUM($L765:(INDEX($K765:$K1752, (MATCH("Session End", $K765:$K1752, 0))))), "")</f>
        <v/>
      </c>
      <c r="W765" s="556" t="str">
        <f>IFERROR(INDEX('Kennel Link Mapping'!$B$1:$B$4, (MATCH('Session Log'!$V765, 'Kennel Link Mapping'!$A$1:$A$4, 0))), "")</f>
        <v/>
      </c>
    </row>
    <row r="766" spans="1:23" ht="39.75" customHeight="1" x14ac:dyDescent="0.15">
      <c r="A766" s="192"/>
      <c r="B766" s="118"/>
      <c r="L766" s="521" t="str" cm="1">
        <f t="array" ref="L766">IFERROR(_xlfn.IFS($K766="1 - Start", (_xlfn.XLOOKUP("1 - End", $K766:$K1771,$J766:$J1771)) - (_xlfn.XLOOKUP("1 - Start", $K766:$K1771, $J766:$J1771)), $K766="2 - Start", (_xlfn.XLOOKUP("2 - End", $K766:$K1771, $J766:$J1771)) - (_xlfn.XLOOKUP("2 - Start", $K766:$K1771, $J766:$J1771)), $K766="3 - Start", (_xlfn.XLOOKUP("3 - End", $K766:K1771, $J766:$J1771)) - (_xlfn.XLOOKUP("3 - Start", $K766:K1771, $J766:$J1771)), $K766="4 - Start", (_xlfn.XLOOKUP("4 - End", $K766:$K1771, $J766:$J1771)) - (_xlfn.XLOOKUP("4 - Start", $K766:$K1771, $J766:J1771))), "")</f>
        <v/>
      </c>
      <c r="Q766" s="535" t="str" cm="1">
        <f t="array" ref="Q766">_xlfn.IFNA(IF($P766="N", $O766, (_xlfn.IFS(AND($P766="Y", $M766="1"), 15-$O766, AND($M766="2", $P766="Y"), 9-$O766, AND($M766="3", $P766="Y"), 11-$O766))), "")</f>
        <v/>
      </c>
      <c r="R766" s="536" t="str">
        <f>IF($K766="Session Start", SUM($L766:(INDEX($K766:$K1753, (MATCH("Session End", $K766:$K1753, 0))))), "")</f>
        <v/>
      </c>
      <c r="W766" s="556" t="str">
        <f>IFERROR(INDEX('Kennel Link Mapping'!$B$1:$B$4, (MATCH('Session Log'!$V766, 'Kennel Link Mapping'!$A$1:$A$4, 0))), "")</f>
        <v/>
      </c>
    </row>
    <row r="767" spans="1:23" ht="39.75" customHeight="1" x14ac:dyDescent="0.15">
      <c r="A767" s="192"/>
      <c r="B767" s="118"/>
      <c r="L767" s="521" t="str" cm="1">
        <f t="array" ref="L767">IFERROR(_xlfn.IFS($K767="1 - Start", (_xlfn.XLOOKUP("1 - End", $K767:$K1772,$J767:$J1772)) - (_xlfn.XLOOKUP("1 - Start", $K767:$K1772, $J767:$J1772)), $K767="2 - Start", (_xlfn.XLOOKUP("2 - End", $K767:$K1772, $J767:$J1772)) - (_xlfn.XLOOKUP("2 - Start", $K767:$K1772, $J767:$J1772)), $K767="3 - Start", (_xlfn.XLOOKUP("3 - End", $K767:K1772, $J767:$J1772)) - (_xlfn.XLOOKUP("3 - Start", $K767:K1772, $J767:$J1772)), $K767="4 - Start", (_xlfn.XLOOKUP("4 - End", $K767:$K1772, $J767:$J1772)) - (_xlfn.XLOOKUP("4 - Start", $K767:$K1772, $J767:J1772))), "")</f>
        <v/>
      </c>
      <c r="Q767" s="535" t="str" cm="1">
        <f t="array" ref="Q767">_xlfn.IFNA(IF($P767="N", $O767, (_xlfn.IFS(AND($P767="Y", $M767="1"), 15-$O767, AND($M767="2", $P767="Y"), 9-$O767, AND($M767="3", $P767="Y"), 11-$O767))), "")</f>
        <v/>
      </c>
      <c r="R767" s="536" t="str">
        <f>IF($K767="Session Start", SUM($L767:(INDEX($K767:$K1754, (MATCH("Session End", $K767:$K1754, 0))))), "")</f>
        <v/>
      </c>
      <c r="W767" s="556" t="str">
        <f>IFERROR(INDEX('Kennel Link Mapping'!$B$1:$B$4, (MATCH('Session Log'!$V767, 'Kennel Link Mapping'!$A$1:$A$4, 0))), "")</f>
        <v/>
      </c>
    </row>
    <row r="768" spans="1:23" ht="39.75" customHeight="1" x14ac:dyDescent="0.15">
      <c r="A768" s="192"/>
      <c r="B768" s="118"/>
      <c r="L768" s="521" t="str" cm="1">
        <f t="array" ref="L768">IFERROR(_xlfn.IFS($K768="1 - Start", (_xlfn.XLOOKUP("1 - End", $K768:$K1773,$J768:$J1773)) - (_xlfn.XLOOKUP("1 - Start", $K768:$K1773, $J768:$J1773)), $K768="2 - Start", (_xlfn.XLOOKUP("2 - End", $K768:$K1773, $J768:$J1773)) - (_xlfn.XLOOKUP("2 - Start", $K768:$K1773, $J768:$J1773)), $K768="3 - Start", (_xlfn.XLOOKUP("3 - End", $K768:K1773, $J768:$J1773)) - (_xlfn.XLOOKUP("3 - Start", $K768:K1773, $J768:$J1773)), $K768="4 - Start", (_xlfn.XLOOKUP("4 - End", $K768:$K1773, $J768:$J1773)) - (_xlfn.XLOOKUP("4 - Start", $K768:$K1773, $J768:J1773))), "")</f>
        <v/>
      </c>
      <c r="Q768" s="535" t="str" cm="1">
        <f t="array" ref="Q768">_xlfn.IFNA(IF($P768="N", $O768, (_xlfn.IFS(AND($P768="Y", $M768="1"), 15-$O768, AND($M768="2", $P768="Y"), 9-$O768, AND($M768="3", $P768="Y"), 11-$O768))), "")</f>
        <v/>
      </c>
      <c r="R768" s="536" t="str">
        <f>IF($K768="Session Start", SUM($L768:(INDEX($K768:$K1755, (MATCH("Session End", $K768:$K1755, 0))))), "")</f>
        <v/>
      </c>
      <c r="W768" s="556" t="str">
        <f>IFERROR(INDEX('Kennel Link Mapping'!$B$1:$B$4, (MATCH('Session Log'!$V768, 'Kennel Link Mapping'!$A$1:$A$4, 0))), "")</f>
        <v/>
      </c>
    </row>
    <row r="769" spans="1:23" ht="39.75" customHeight="1" x14ac:dyDescent="0.15">
      <c r="A769" s="192"/>
      <c r="B769" s="118"/>
      <c r="L769" s="521" t="str" cm="1">
        <f t="array" ref="L769">IFERROR(_xlfn.IFS($K769="1 - Start", (_xlfn.XLOOKUP("1 - End", $K769:$K1774,$J769:$J1774)) - (_xlfn.XLOOKUP("1 - Start", $K769:$K1774, $J769:$J1774)), $K769="2 - Start", (_xlfn.XLOOKUP("2 - End", $K769:$K1774, $J769:$J1774)) - (_xlfn.XLOOKUP("2 - Start", $K769:$K1774, $J769:$J1774)), $K769="3 - Start", (_xlfn.XLOOKUP("3 - End", $K769:K1774, $J769:$J1774)) - (_xlfn.XLOOKUP("3 - Start", $K769:K1774, $J769:$J1774)), $K769="4 - Start", (_xlfn.XLOOKUP("4 - End", $K769:$K1774, $J769:$J1774)) - (_xlfn.XLOOKUP("4 - Start", $K769:$K1774, $J769:J1774))), "")</f>
        <v/>
      </c>
      <c r="Q769" s="535" t="str" cm="1">
        <f t="array" ref="Q769">_xlfn.IFNA(IF($P769="N", $O769, (_xlfn.IFS(AND($P769="Y", $M769="1"), 15-$O769, AND($M769="2", $P769="Y"), 9-$O769, AND($M769="3", $P769="Y"), 11-$O769))), "")</f>
        <v/>
      </c>
      <c r="R769" s="536" t="str">
        <f>IF($K769="Session Start", SUM($L769:(INDEX($K769:$K1756, (MATCH("Session End", $K769:$K1756, 0))))), "")</f>
        <v/>
      </c>
      <c r="W769" s="556" t="str">
        <f>IFERROR(INDEX('Kennel Link Mapping'!$B$1:$B$4, (MATCH('Session Log'!$V769, 'Kennel Link Mapping'!$A$1:$A$4, 0))), "")</f>
        <v/>
      </c>
    </row>
    <row r="770" spans="1:23" ht="39.75" customHeight="1" x14ac:dyDescent="0.15">
      <c r="A770" s="192"/>
      <c r="B770" s="118"/>
      <c r="L770" s="521" t="str" cm="1">
        <f t="array" ref="L770">IFERROR(_xlfn.IFS($K770="1 - Start", (_xlfn.XLOOKUP("1 - End", $K770:$K1775,$J770:$J1775)) - (_xlfn.XLOOKUP("1 - Start", $K770:$K1775, $J770:$J1775)), $K770="2 - Start", (_xlfn.XLOOKUP("2 - End", $K770:$K1775, $J770:$J1775)) - (_xlfn.XLOOKUP("2 - Start", $K770:$K1775, $J770:$J1775)), $K770="3 - Start", (_xlfn.XLOOKUP("3 - End", $K770:K1775, $J770:$J1775)) - (_xlfn.XLOOKUP("3 - Start", $K770:K1775, $J770:$J1775)), $K770="4 - Start", (_xlfn.XLOOKUP("4 - End", $K770:$K1775, $J770:$J1775)) - (_xlfn.XLOOKUP("4 - Start", $K770:$K1775, $J770:J1775))), "")</f>
        <v/>
      </c>
      <c r="Q770" s="535" t="str" cm="1">
        <f t="array" ref="Q770">_xlfn.IFNA(IF($P770="N", $O770, (_xlfn.IFS(AND($P770="Y", $M770="1"), 15-$O770, AND($M770="2", $P770="Y"), 9-$O770, AND($M770="3", $P770="Y"), 11-$O770))), "")</f>
        <v/>
      </c>
      <c r="R770" s="536" t="str">
        <f>IF($K770="Session Start", SUM($L770:(INDEX($K770:$K1757, (MATCH("Session End", $K770:$K1757, 0))))), "")</f>
        <v/>
      </c>
      <c r="W770" s="556" t="str">
        <f>IFERROR(INDEX('Kennel Link Mapping'!$B$1:$B$4, (MATCH('Session Log'!$V770, 'Kennel Link Mapping'!$A$1:$A$4, 0))), "")</f>
        <v/>
      </c>
    </row>
    <row r="771" spans="1:23" ht="39.75" customHeight="1" x14ac:dyDescent="0.15">
      <c r="A771" s="192"/>
      <c r="B771" s="118"/>
      <c r="L771" s="521" t="str" cm="1">
        <f t="array" ref="L771">IFERROR(_xlfn.IFS($K771="1 - Start", (_xlfn.XLOOKUP("1 - End", $K771:$K1776,$J771:$J1776)) - (_xlfn.XLOOKUP("1 - Start", $K771:$K1776, $J771:$J1776)), $K771="2 - Start", (_xlfn.XLOOKUP("2 - End", $K771:$K1776, $J771:$J1776)) - (_xlfn.XLOOKUP("2 - Start", $K771:$K1776, $J771:$J1776)), $K771="3 - Start", (_xlfn.XLOOKUP("3 - End", $K771:K1776, $J771:$J1776)) - (_xlfn.XLOOKUP("3 - Start", $K771:K1776, $J771:$J1776)), $K771="4 - Start", (_xlfn.XLOOKUP("4 - End", $K771:$K1776, $J771:$J1776)) - (_xlfn.XLOOKUP("4 - Start", $K771:$K1776, $J771:J1776))), "")</f>
        <v/>
      </c>
      <c r="Q771" s="535" t="str" cm="1">
        <f t="array" ref="Q771">_xlfn.IFNA(IF($P771="N", $O771, (_xlfn.IFS(AND($P771="Y", $M771="1"), 15-$O771, AND($M771="2", $P771="Y"), 9-$O771, AND($M771="3", $P771="Y"), 11-$O771))), "")</f>
        <v/>
      </c>
      <c r="R771" s="536" t="str">
        <f>IF($K771="Session Start", SUM($L771:(INDEX($K771:$K1758, (MATCH("Session End", $K771:$K1758, 0))))), "")</f>
        <v/>
      </c>
      <c r="W771" s="556" t="str">
        <f>IFERROR(INDEX('Kennel Link Mapping'!$B$1:$B$4, (MATCH('Session Log'!$V771, 'Kennel Link Mapping'!$A$1:$A$4, 0))), "")</f>
        <v/>
      </c>
    </row>
    <row r="772" spans="1:23" ht="39.75" customHeight="1" x14ac:dyDescent="0.15">
      <c r="A772" s="192"/>
      <c r="B772" s="118"/>
      <c r="L772" s="521" t="str" cm="1">
        <f t="array" ref="L772">IFERROR(_xlfn.IFS($K772="1 - Start", (_xlfn.XLOOKUP("1 - End", $K772:$K1777,$J772:$J1777)) - (_xlfn.XLOOKUP("1 - Start", $K772:$K1777, $J772:$J1777)), $K772="2 - Start", (_xlfn.XLOOKUP("2 - End", $K772:$K1777, $J772:$J1777)) - (_xlfn.XLOOKUP("2 - Start", $K772:$K1777, $J772:$J1777)), $K772="3 - Start", (_xlfn.XLOOKUP("3 - End", $K772:K1777, $J772:$J1777)) - (_xlfn.XLOOKUP("3 - Start", $K772:K1777, $J772:$J1777)), $K772="4 - Start", (_xlfn.XLOOKUP("4 - End", $K772:$K1777, $J772:$J1777)) - (_xlfn.XLOOKUP("4 - Start", $K772:$K1777, $J772:J1777))), "")</f>
        <v/>
      </c>
      <c r="Q772" s="535" t="str" cm="1">
        <f t="array" ref="Q772">_xlfn.IFNA(IF($P772="N", $O772, (_xlfn.IFS(AND($P772="Y", $M772="1"), 15-$O772, AND($M772="2", $P772="Y"), 9-$O772, AND($M772="3", $P772="Y"), 11-$O772))), "")</f>
        <v/>
      </c>
      <c r="R772" s="536" t="str">
        <f>IF($K772="Session Start", SUM($L772:(INDEX($K772:$K1759, (MATCH("Session End", $K772:$K1759, 0))))), "")</f>
        <v/>
      </c>
      <c r="W772" s="556" t="str">
        <f>IFERROR(INDEX('Kennel Link Mapping'!$B$1:$B$4, (MATCH('Session Log'!$V772, 'Kennel Link Mapping'!$A$1:$A$4, 0))), "")</f>
        <v/>
      </c>
    </row>
    <row r="773" spans="1:23" ht="39.75" customHeight="1" x14ac:dyDescent="0.15">
      <c r="A773" s="192"/>
      <c r="B773" s="118"/>
      <c r="L773" s="521" t="str" cm="1">
        <f t="array" ref="L773">IFERROR(_xlfn.IFS($K773="1 - Start", (_xlfn.XLOOKUP("1 - End", $K773:$K1778,$J773:$J1778)) - (_xlfn.XLOOKUP("1 - Start", $K773:$K1778, $J773:$J1778)), $K773="2 - Start", (_xlfn.XLOOKUP("2 - End", $K773:$K1778, $J773:$J1778)) - (_xlfn.XLOOKUP("2 - Start", $K773:$K1778, $J773:$J1778)), $K773="3 - Start", (_xlfn.XLOOKUP("3 - End", $K773:K1778, $J773:$J1778)) - (_xlfn.XLOOKUP("3 - Start", $K773:K1778, $J773:$J1778)), $K773="4 - Start", (_xlfn.XLOOKUP("4 - End", $K773:$K1778, $J773:$J1778)) - (_xlfn.XLOOKUP("4 - Start", $K773:$K1778, $J773:J1778))), "")</f>
        <v/>
      </c>
      <c r="Q773" s="535" t="str" cm="1">
        <f t="array" ref="Q773">_xlfn.IFNA(IF($P773="N", $O773, (_xlfn.IFS(AND($P773="Y", $M773="1"), 15-$O773, AND($M773="2", $P773="Y"), 9-$O773, AND($M773="3", $P773="Y"), 11-$O773))), "")</f>
        <v/>
      </c>
      <c r="R773" s="536" t="str">
        <f>IF($K773="Session Start", SUM($L773:(INDEX($K773:$K1760, (MATCH("Session End", $K773:$K1760, 0))))), "")</f>
        <v/>
      </c>
      <c r="W773" s="556" t="str">
        <f>IFERROR(INDEX('Kennel Link Mapping'!$B$1:$B$4, (MATCH('Session Log'!$V773, 'Kennel Link Mapping'!$A$1:$A$4, 0))), "")</f>
        <v/>
      </c>
    </row>
    <row r="774" spans="1:23" ht="39.75" customHeight="1" x14ac:dyDescent="0.15">
      <c r="A774" s="192"/>
      <c r="B774" s="118"/>
      <c r="L774" s="521" t="str" cm="1">
        <f t="array" ref="L774">IFERROR(_xlfn.IFS($K774="1 - Start", (_xlfn.XLOOKUP("1 - End", $K774:$K1779,$J774:$J1779)) - (_xlfn.XLOOKUP("1 - Start", $K774:$K1779, $J774:$J1779)), $K774="2 - Start", (_xlfn.XLOOKUP("2 - End", $K774:$K1779, $J774:$J1779)) - (_xlfn.XLOOKUP("2 - Start", $K774:$K1779, $J774:$J1779)), $K774="3 - Start", (_xlfn.XLOOKUP("3 - End", $K774:K1779, $J774:$J1779)) - (_xlfn.XLOOKUP("3 - Start", $K774:K1779, $J774:$J1779)), $K774="4 - Start", (_xlfn.XLOOKUP("4 - End", $K774:$K1779, $J774:$J1779)) - (_xlfn.XLOOKUP("4 - Start", $K774:$K1779, $J774:J1779))), "")</f>
        <v/>
      </c>
      <c r="Q774" s="535" t="str" cm="1">
        <f t="array" ref="Q774">_xlfn.IFNA(IF($P774="N", $O774, (_xlfn.IFS(AND($P774="Y", $M774="1"), 15-$O774, AND($M774="2", $P774="Y"), 9-$O774, AND($M774="3", $P774="Y"), 11-$O774))), "")</f>
        <v/>
      </c>
      <c r="R774" s="536" t="str">
        <f>IF($K774="Session Start", SUM($L774:(INDEX($K774:$K1761, (MATCH("Session End", $K774:$K1761, 0))))), "")</f>
        <v/>
      </c>
      <c r="W774" s="556" t="str">
        <f>IFERROR(INDEX('Kennel Link Mapping'!$B$1:$B$4, (MATCH('Session Log'!$V774, 'Kennel Link Mapping'!$A$1:$A$4, 0))), "")</f>
        <v/>
      </c>
    </row>
    <row r="775" spans="1:23" ht="39.75" customHeight="1" x14ac:dyDescent="0.15">
      <c r="A775" s="192"/>
      <c r="B775" s="118"/>
      <c r="L775" s="521" t="str" cm="1">
        <f t="array" ref="L775">IFERROR(_xlfn.IFS($K775="1 - Start", (_xlfn.XLOOKUP("1 - End", $K775:$K1780,$J775:$J1780)) - (_xlfn.XLOOKUP("1 - Start", $K775:$K1780, $J775:$J1780)), $K775="2 - Start", (_xlfn.XLOOKUP("2 - End", $K775:$K1780, $J775:$J1780)) - (_xlfn.XLOOKUP("2 - Start", $K775:$K1780, $J775:$J1780)), $K775="3 - Start", (_xlfn.XLOOKUP("3 - End", $K775:K1780, $J775:$J1780)) - (_xlfn.XLOOKUP("3 - Start", $K775:K1780, $J775:$J1780)), $K775="4 - Start", (_xlfn.XLOOKUP("4 - End", $K775:$K1780, $J775:$J1780)) - (_xlfn.XLOOKUP("4 - Start", $K775:$K1780, $J775:J1780))), "")</f>
        <v/>
      </c>
      <c r="Q775" s="535" t="str" cm="1">
        <f t="array" ref="Q775">_xlfn.IFNA(IF($P775="N", $O775, (_xlfn.IFS(AND($P775="Y", $M775="1"), 15-$O775, AND($M775="2", $P775="Y"), 9-$O775, AND($M775="3", $P775="Y"), 11-$O775))), "")</f>
        <v/>
      </c>
      <c r="R775" s="536" t="str">
        <f>IF($K775="Session Start", SUM($L775:(INDEX($K775:$K1762, (MATCH("Session End", $K775:$K1762, 0))))), "")</f>
        <v/>
      </c>
      <c r="W775" s="556" t="str">
        <f>IFERROR(INDEX('Kennel Link Mapping'!$B$1:$B$4, (MATCH('Session Log'!$V775, 'Kennel Link Mapping'!$A$1:$A$4, 0))), "")</f>
        <v/>
      </c>
    </row>
    <row r="776" spans="1:23" ht="39.75" customHeight="1" x14ac:dyDescent="0.15">
      <c r="A776" s="192"/>
      <c r="B776" s="118"/>
      <c r="L776" s="521" t="str" cm="1">
        <f t="array" ref="L776">IFERROR(_xlfn.IFS($K776="1 - Start", (_xlfn.XLOOKUP("1 - End", $K776:$K1781,$J776:$J1781)) - (_xlfn.XLOOKUP("1 - Start", $K776:$K1781, $J776:$J1781)), $K776="2 - Start", (_xlfn.XLOOKUP("2 - End", $K776:$K1781, $J776:$J1781)) - (_xlfn.XLOOKUP("2 - Start", $K776:$K1781, $J776:$J1781)), $K776="3 - Start", (_xlfn.XLOOKUP("3 - End", $K776:K1781, $J776:$J1781)) - (_xlfn.XLOOKUP("3 - Start", $K776:K1781, $J776:$J1781)), $K776="4 - Start", (_xlfn.XLOOKUP("4 - End", $K776:$K1781, $J776:$J1781)) - (_xlfn.XLOOKUP("4 - Start", $K776:$K1781, $J776:J1781))), "")</f>
        <v/>
      </c>
      <c r="Q776" s="535" t="str" cm="1">
        <f t="array" ref="Q776">_xlfn.IFNA(IF($P776="N", $O776, (_xlfn.IFS(AND($P776="Y", $M776="1"), 15-$O776, AND($M776="2", $P776="Y"), 9-$O776, AND($M776="3", $P776="Y"), 11-$O776))), "")</f>
        <v/>
      </c>
      <c r="R776" s="536" t="str">
        <f>IF($K776="Session Start", SUM($L776:(INDEX($K776:$K1763, (MATCH("Session End", $K776:$K1763, 0))))), "")</f>
        <v/>
      </c>
      <c r="W776" s="556" t="str">
        <f>IFERROR(INDEX('Kennel Link Mapping'!$B$1:$B$4, (MATCH('Session Log'!$V776, 'Kennel Link Mapping'!$A$1:$A$4, 0))), "")</f>
        <v/>
      </c>
    </row>
    <row r="777" spans="1:23" ht="39.75" customHeight="1" x14ac:dyDescent="0.15">
      <c r="A777" s="192"/>
      <c r="B777" s="118"/>
      <c r="L777" s="521" t="str" cm="1">
        <f t="array" ref="L777">IFERROR(_xlfn.IFS($K777="1 - Start", (_xlfn.XLOOKUP("1 - End", $K777:$K1782,$J777:$J1782)) - (_xlfn.XLOOKUP("1 - Start", $K777:$K1782, $J777:$J1782)), $K777="2 - Start", (_xlfn.XLOOKUP("2 - End", $K777:$K1782, $J777:$J1782)) - (_xlfn.XLOOKUP("2 - Start", $K777:$K1782, $J777:$J1782)), $K777="3 - Start", (_xlfn.XLOOKUP("3 - End", $K777:K1782, $J777:$J1782)) - (_xlfn.XLOOKUP("3 - Start", $K777:K1782, $J777:$J1782)), $K777="4 - Start", (_xlfn.XLOOKUP("4 - End", $K777:$K1782, $J777:$J1782)) - (_xlfn.XLOOKUP("4 - Start", $K777:$K1782, $J777:J1782))), "")</f>
        <v/>
      </c>
      <c r="Q777" s="535" t="str" cm="1">
        <f t="array" ref="Q777">_xlfn.IFNA(IF($P777="N", $O777, (_xlfn.IFS(AND($P777="Y", $M777="1"), 15-$O777, AND($M777="2", $P777="Y"), 9-$O777, AND($M777="3", $P777="Y"), 11-$O777))), "")</f>
        <v/>
      </c>
      <c r="R777" s="536" t="str">
        <f>IF($K777="Session Start", SUM($L777:(INDEX($K777:$K1764, (MATCH("Session End", $K777:$K1764, 0))))), "")</f>
        <v/>
      </c>
      <c r="W777" s="556" t="str">
        <f>IFERROR(INDEX('Kennel Link Mapping'!$B$1:$B$4, (MATCH('Session Log'!$V777, 'Kennel Link Mapping'!$A$1:$A$4, 0))), "")</f>
        <v/>
      </c>
    </row>
    <row r="778" spans="1:23" ht="39.75" customHeight="1" x14ac:dyDescent="0.15">
      <c r="A778" s="192"/>
      <c r="B778" s="118"/>
      <c r="L778" s="521" t="str" cm="1">
        <f t="array" ref="L778">IFERROR(_xlfn.IFS($K778="1 - Start", (_xlfn.XLOOKUP("1 - End", $K778:$K1783,$J778:$J1783)) - (_xlfn.XLOOKUP("1 - Start", $K778:$K1783, $J778:$J1783)), $K778="2 - Start", (_xlfn.XLOOKUP("2 - End", $K778:$K1783, $J778:$J1783)) - (_xlfn.XLOOKUP("2 - Start", $K778:$K1783, $J778:$J1783)), $K778="3 - Start", (_xlfn.XLOOKUP("3 - End", $K778:K1783, $J778:$J1783)) - (_xlfn.XLOOKUP("3 - Start", $K778:K1783, $J778:$J1783)), $K778="4 - Start", (_xlfn.XLOOKUP("4 - End", $K778:$K1783, $J778:$J1783)) - (_xlfn.XLOOKUP("4 - Start", $K778:$K1783, $J778:J1783))), "")</f>
        <v/>
      </c>
      <c r="Q778" s="535" t="str" cm="1">
        <f t="array" ref="Q778">_xlfn.IFNA(IF($P778="N", $O778, (_xlfn.IFS(AND($P778="Y", $M778="1"), 15-$O778, AND($M778="2", $P778="Y"), 9-$O778, AND($M778="3", $P778="Y"), 11-$O778))), "")</f>
        <v/>
      </c>
      <c r="R778" s="536" t="str">
        <f>IF($K778="Session Start", SUM($L778:(INDEX($K778:$K1765, (MATCH("Session End", $K778:$K1765, 0))))), "")</f>
        <v/>
      </c>
      <c r="W778" s="556" t="str">
        <f>IFERROR(INDEX('Kennel Link Mapping'!$B$1:$B$4, (MATCH('Session Log'!$V778, 'Kennel Link Mapping'!$A$1:$A$4, 0))), "")</f>
        <v/>
      </c>
    </row>
    <row r="779" spans="1:23" ht="39.75" customHeight="1" x14ac:dyDescent="0.15">
      <c r="A779" s="192"/>
      <c r="B779" s="118"/>
      <c r="L779" s="521" t="str" cm="1">
        <f t="array" ref="L779">IFERROR(_xlfn.IFS($K779="1 - Start", (_xlfn.XLOOKUP("1 - End", $K779:$K1784,$J779:$J1784)) - (_xlfn.XLOOKUP("1 - Start", $K779:$K1784, $J779:$J1784)), $K779="2 - Start", (_xlfn.XLOOKUP("2 - End", $K779:$K1784, $J779:$J1784)) - (_xlfn.XLOOKUP("2 - Start", $K779:$K1784, $J779:$J1784)), $K779="3 - Start", (_xlfn.XLOOKUP("3 - End", $K779:K1784, $J779:$J1784)) - (_xlfn.XLOOKUP("3 - Start", $K779:K1784, $J779:$J1784)), $K779="4 - Start", (_xlfn.XLOOKUP("4 - End", $K779:$K1784, $J779:$J1784)) - (_xlfn.XLOOKUP("4 - Start", $K779:$K1784, $J779:J1784))), "")</f>
        <v/>
      </c>
      <c r="Q779" s="535" t="str" cm="1">
        <f t="array" ref="Q779">_xlfn.IFNA(IF($P779="N", $O779, (_xlfn.IFS(AND($P779="Y", $M779="1"), 15-$O779, AND($M779="2", $P779="Y"), 9-$O779, AND($M779="3", $P779="Y"), 11-$O779))), "")</f>
        <v/>
      </c>
      <c r="R779" s="536" t="str">
        <f>IF($K779="Session Start", SUM($L779:(INDEX($K779:$K1766, (MATCH("Session End", $K779:$K1766, 0))))), "")</f>
        <v/>
      </c>
      <c r="W779" s="556" t="str">
        <f>IFERROR(INDEX('Kennel Link Mapping'!$B$1:$B$4, (MATCH('Session Log'!$V779, 'Kennel Link Mapping'!$A$1:$A$4, 0))), "")</f>
        <v/>
      </c>
    </row>
    <row r="780" spans="1:23" ht="39.75" customHeight="1" x14ac:dyDescent="0.15">
      <c r="A780" s="192"/>
      <c r="B780" s="118"/>
      <c r="L780" s="521" t="str" cm="1">
        <f t="array" ref="L780">IFERROR(_xlfn.IFS($K780="1 - Start", (_xlfn.XLOOKUP("1 - End", $K780:$K1785,$J780:$J1785)) - (_xlfn.XLOOKUP("1 - Start", $K780:$K1785, $J780:$J1785)), $K780="2 - Start", (_xlfn.XLOOKUP("2 - End", $K780:$K1785, $J780:$J1785)) - (_xlfn.XLOOKUP("2 - Start", $K780:$K1785, $J780:$J1785)), $K780="3 - Start", (_xlfn.XLOOKUP("3 - End", $K780:K1785, $J780:$J1785)) - (_xlfn.XLOOKUP("3 - Start", $K780:K1785, $J780:$J1785)), $K780="4 - Start", (_xlfn.XLOOKUP("4 - End", $K780:$K1785, $J780:$J1785)) - (_xlfn.XLOOKUP("4 - Start", $K780:$K1785, $J780:J1785))), "")</f>
        <v/>
      </c>
      <c r="Q780" s="535" t="str" cm="1">
        <f t="array" ref="Q780">_xlfn.IFNA(IF($P780="N", $O780, (_xlfn.IFS(AND($P780="Y", $M780="1"), 15-$O780, AND($M780="2", $P780="Y"), 9-$O780, AND($M780="3", $P780="Y"), 11-$O780))), "")</f>
        <v/>
      </c>
      <c r="R780" s="536" t="str">
        <f>IF($K780="Session Start", SUM($L780:(INDEX($K780:$K1767, (MATCH("Session End", $K780:$K1767, 0))))), "")</f>
        <v/>
      </c>
      <c r="W780" s="556" t="str">
        <f>IFERROR(INDEX('Kennel Link Mapping'!$B$1:$B$4, (MATCH('Session Log'!$V780, 'Kennel Link Mapping'!$A$1:$A$4, 0))), "")</f>
        <v/>
      </c>
    </row>
    <row r="781" spans="1:23" ht="39.75" customHeight="1" x14ac:dyDescent="0.15">
      <c r="A781" s="192"/>
      <c r="B781" s="118"/>
      <c r="L781" s="521" t="str" cm="1">
        <f t="array" ref="L781">IFERROR(_xlfn.IFS($K781="1 - Start", (_xlfn.XLOOKUP("1 - End", $K781:$K1786,$J781:$J1786)) - (_xlfn.XLOOKUP("1 - Start", $K781:$K1786, $J781:$J1786)), $K781="2 - Start", (_xlfn.XLOOKUP("2 - End", $K781:$K1786, $J781:$J1786)) - (_xlfn.XLOOKUP("2 - Start", $K781:$K1786, $J781:$J1786)), $K781="3 - Start", (_xlfn.XLOOKUP("3 - End", $K781:K1786, $J781:$J1786)) - (_xlfn.XLOOKUP("3 - Start", $K781:K1786, $J781:$J1786)), $K781="4 - Start", (_xlfn.XLOOKUP("4 - End", $K781:$K1786, $J781:$J1786)) - (_xlfn.XLOOKUP("4 - Start", $K781:$K1786, $J781:J1786))), "")</f>
        <v/>
      </c>
      <c r="Q781" s="535" t="str" cm="1">
        <f t="array" ref="Q781">_xlfn.IFNA(IF($P781="N", $O781, (_xlfn.IFS(AND($P781="Y", $M781="1"), 15-$O781, AND($M781="2", $P781="Y"), 9-$O781, AND($M781="3", $P781="Y"), 11-$O781))), "")</f>
        <v/>
      </c>
      <c r="R781" s="536" t="str">
        <f>IF($K781="Session Start", SUM($L781:(INDEX($K781:$K1768, (MATCH("Session End", $K781:$K1768, 0))))), "")</f>
        <v/>
      </c>
      <c r="W781" s="556" t="str">
        <f>IFERROR(INDEX('Kennel Link Mapping'!$B$1:$B$4, (MATCH('Session Log'!$V781, 'Kennel Link Mapping'!$A$1:$A$4, 0))), "")</f>
        <v/>
      </c>
    </row>
    <row r="782" spans="1:23" ht="39.75" customHeight="1" x14ac:dyDescent="0.15">
      <c r="A782" s="192"/>
      <c r="B782" s="118"/>
      <c r="L782" s="521" t="str" cm="1">
        <f t="array" ref="L782">IFERROR(_xlfn.IFS($K782="1 - Start", (_xlfn.XLOOKUP("1 - End", $K782:$K1787,$J782:$J1787)) - (_xlfn.XLOOKUP("1 - Start", $K782:$K1787, $J782:$J1787)), $K782="2 - Start", (_xlfn.XLOOKUP("2 - End", $K782:$K1787, $J782:$J1787)) - (_xlfn.XLOOKUP("2 - Start", $K782:$K1787, $J782:$J1787)), $K782="3 - Start", (_xlfn.XLOOKUP("3 - End", $K782:K1787, $J782:$J1787)) - (_xlfn.XLOOKUP("3 - Start", $K782:K1787, $J782:$J1787)), $K782="4 - Start", (_xlfn.XLOOKUP("4 - End", $K782:$K1787, $J782:$J1787)) - (_xlfn.XLOOKUP("4 - Start", $K782:$K1787, $J782:J1787))), "")</f>
        <v/>
      </c>
      <c r="Q782" s="535" t="str" cm="1">
        <f t="array" ref="Q782">_xlfn.IFNA(IF($P782="N", $O782, (_xlfn.IFS(AND($P782="Y", $M782="1"), 15-$O782, AND($M782="2", $P782="Y"), 9-$O782, AND($M782="3", $P782="Y"), 11-$O782))), "")</f>
        <v/>
      </c>
      <c r="R782" s="536" t="str">
        <f>IF($K782="Session Start", SUM($L782:(INDEX($K782:$K1769, (MATCH("Session End", $K782:$K1769, 0))))), "")</f>
        <v/>
      </c>
      <c r="W782" s="556" t="str">
        <f>IFERROR(INDEX('Kennel Link Mapping'!$B$1:$B$4, (MATCH('Session Log'!$V782, 'Kennel Link Mapping'!$A$1:$A$4, 0))), "")</f>
        <v/>
      </c>
    </row>
    <row r="783" spans="1:23" ht="39.75" customHeight="1" x14ac:dyDescent="0.15">
      <c r="A783" s="192"/>
      <c r="B783" s="118"/>
      <c r="L783" s="521" t="str" cm="1">
        <f t="array" ref="L783">IFERROR(_xlfn.IFS($K783="1 - Start", (_xlfn.XLOOKUP("1 - End", $K783:$K1788,$J783:$J1788)) - (_xlfn.XLOOKUP("1 - Start", $K783:$K1788, $J783:$J1788)), $K783="2 - Start", (_xlfn.XLOOKUP("2 - End", $K783:$K1788, $J783:$J1788)) - (_xlfn.XLOOKUP("2 - Start", $K783:$K1788, $J783:$J1788)), $K783="3 - Start", (_xlfn.XLOOKUP("3 - End", $K783:K1788, $J783:$J1788)) - (_xlfn.XLOOKUP("3 - Start", $K783:K1788, $J783:$J1788)), $K783="4 - Start", (_xlfn.XLOOKUP("4 - End", $K783:$K1788, $J783:$J1788)) - (_xlfn.XLOOKUP("4 - Start", $K783:$K1788, $J783:J1788))), "")</f>
        <v/>
      </c>
      <c r="Q783" s="535" t="str" cm="1">
        <f t="array" ref="Q783">_xlfn.IFNA(IF($P783="N", $O783, (_xlfn.IFS(AND($P783="Y", $M783="1"), 15-$O783, AND($M783="2", $P783="Y"), 9-$O783, AND($M783="3", $P783="Y"), 11-$O783))), "")</f>
        <v/>
      </c>
      <c r="R783" s="536" t="str">
        <f>IF($K783="Session Start", SUM($L783:(INDEX($K783:$K1770, (MATCH("Session End", $K783:$K1770, 0))))), "")</f>
        <v/>
      </c>
      <c r="W783" s="556" t="str">
        <f>IFERROR(INDEX('Kennel Link Mapping'!$B$1:$B$4, (MATCH('Session Log'!$V783, 'Kennel Link Mapping'!$A$1:$A$4, 0))), "")</f>
        <v/>
      </c>
    </row>
    <row r="784" spans="1:23" ht="39.75" customHeight="1" x14ac:dyDescent="0.15">
      <c r="A784" s="192"/>
      <c r="B784" s="118"/>
      <c r="L784" s="521" t="str" cm="1">
        <f t="array" ref="L784">IFERROR(_xlfn.IFS($K784="1 - Start", (_xlfn.XLOOKUP("1 - End", $K784:$K1789,$J784:$J1789)) - (_xlfn.XLOOKUP("1 - Start", $K784:$K1789, $J784:$J1789)), $K784="2 - Start", (_xlfn.XLOOKUP("2 - End", $K784:$K1789, $J784:$J1789)) - (_xlfn.XLOOKUP("2 - Start", $K784:$K1789, $J784:$J1789)), $K784="3 - Start", (_xlfn.XLOOKUP("3 - End", $K784:K1789, $J784:$J1789)) - (_xlfn.XLOOKUP("3 - Start", $K784:K1789, $J784:$J1789)), $K784="4 - Start", (_xlfn.XLOOKUP("4 - End", $K784:$K1789, $J784:$J1789)) - (_xlfn.XLOOKUP("4 - Start", $K784:$K1789, $J784:J1789))), "")</f>
        <v/>
      </c>
      <c r="Q784" s="535" t="str" cm="1">
        <f t="array" ref="Q784">_xlfn.IFNA(IF($P784="N", $O784, (_xlfn.IFS(AND($P784="Y", $M784="1"), 15-$O784, AND($M784="2", $P784="Y"), 9-$O784, AND($M784="3", $P784="Y"), 11-$O784))), "")</f>
        <v/>
      </c>
      <c r="R784" s="536" t="str">
        <f>IF($K784="Session Start", SUM($L784:(INDEX($K784:$K1771, (MATCH("Session End", $K784:$K1771, 0))))), "")</f>
        <v/>
      </c>
      <c r="W784" s="556" t="str">
        <f>IFERROR(INDEX('Kennel Link Mapping'!$B$1:$B$4, (MATCH('Session Log'!$V784, 'Kennel Link Mapping'!$A$1:$A$4, 0))), "")</f>
        <v/>
      </c>
    </row>
    <row r="785" spans="1:23" ht="39.75" customHeight="1" x14ac:dyDescent="0.15">
      <c r="A785" s="192"/>
      <c r="B785" s="118"/>
      <c r="L785" s="521" t="str" cm="1">
        <f t="array" ref="L785">IFERROR(_xlfn.IFS($K785="1 - Start", (_xlfn.XLOOKUP("1 - End", $K785:$K1790,$J785:$J1790)) - (_xlfn.XLOOKUP("1 - Start", $K785:$K1790, $J785:$J1790)), $K785="2 - Start", (_xlfn.XLOOKUP("2 - End", $K785:$K1790, $J785:$J1790)) - (_xlfn.XLOOKUP("2 - Start", $K785:$K1790, $J785:$J1790)), $K785="3 - Start", (_xlfn.XLOOKUP("3 - End", $K785:K1790, $J785:$J1790)) - (_xlfn.XLOOKUP("3 - Start", $K785:K1790, $J785:$J1790)), $K785="4 - Start", (_xlfn.XLOOKUP("4 - End", $K785:$K1790, $J785:$J1790)) - (_xlfn.XLOOKUP("4 - Start", $K785:$K1790, $J785:J1790))), "")</f>
        <v/>
      </c>
      <c r="Q785" s="535" t="str" cm="1">
        <f t="array" ref="Q785">_xlfn.IFNA(IF($P785="N", $O785, (_xlfn.IFS(AND($P785="Y", $M785="1"), 15-$O785, AND($M785="2", $P785="Y"), 9-$O785, AND($M785="3", $P785="Y"), 11-$O785))), "")</f>
        <v/>
      </c>
      <c r="R785" s="536" t="str">
        <f>IF($K785="Session Start", SUM($L785:(INDEX($K785:$K1772, (MATCH("Session End", $K785:$K1772, 0))))), "")</f>
        <v/>
      </c>
      <c r="W785" s="556" t="str">
        <f>IFERROR(INDEX('Kennel Link Mapping'!$B$1:$B$4, (MATCH('Session Log'!$V785, 'Kennel Link Mapping'!$A$1:$A$4, 0))), "")</f>
        <v/>
      </c>
    </row>
    <row r="786" spans="1:23" ht="39.75" customHeight="1" x14ac:dyDescent="0.15">
      <c r="A786" s="192"/>
      <c r="B786" s="118"/>
      <c r="L786" s="521" t="str" cm="1">
        <f t="array" ref="L786">IFERROR(_xlfn.IFS($K786="1 - Start", (_xlfn.XLOOKUP("1 - End", $K786:$K1791,$J786:$J1791)) - (_xlfn.XLOOKUP("1 - Start", $K786:$K1791, $J786:$J1791)), $K786="2 - Start", (_xlfn.XLOOKUP("2 - End", $K786:$K1791, $J786:$J1791)) - (_xlfn.XLOOKUP("2 - Start", $K786:$K1791, $J786:$J1791)), $K786="3 - Start", (_xlfn.XLOOKUP("3 - End", $K786:K1791, $J786:$J1791)) - (_xlfn.XLOOKUP("3 - Start", $K786:K1791, $J786:$J1791)), $K786="4 - Start", (_xlfn.XLOOKUP("4 - End", $K786:$K1791, $J786:$J1791)) - (_xlfn.XLOOKUP("4 - Start", $K786:$K1791, $J786:J1791))), "")</f>
        <v/>
      </c>
      <c r="Q786" s="535" t="str" cm="1">
        <f t="array" ref="Q786">_xlfn.IFNA(IF($P786="N", $O786, (_xlfn.IFS(AND($P786="Y", $M786="1"), 15-$O786, AND($M786="2", $P786="Y"), 9-$O786, AND($M786="3", $P786="Y"), 11-$O786))), "")</f>
        <v/>
      </c>
      <c r="R786" s="536" t="str">
        <f>IF($K786="Session Start", SUM($L786:(INDEX($K786:$K1773, (MATCH("Session End", $K786:$K1773, 0))))), "")</f>
        <v/>
      </c>
      <c r="W786" s="556" t="str">
        <f>IFERROR(INDEX('Kennel Link Mapping'!$B$1:$B$4, (MATCH('Session Log'!$V786, 'Kennel Link Mapping'!$A$1:$A$4, 0))), "")</f>
        <v/>
      </c>
    </row>
    <row r="787" spans="1:23" ht="39.75" customHeight="1" x14ac:dyDescent="0.15">
      <c r="A787" s="192"/>
      <c r="B787" s="118"/>
      <c r="L787" s="521" t="str" cm="1">
        <f t="array" ref="L787">IFERROR(_xlfn.IFS($K787="1 - Start", (_xlfn.XLOOKUP("1 - End", $K787:$K1792,$J787:$J1792)) - (_xlfn.XLOOKUP("1 - Start", $K787:$K1792, $J787:$J1792)), $K787="2 - Start", (_xlfn.XLOOKUP("2 - End", $K787:$K1792, $J787:$J1792)) - (_xlfn.XLOOKUP("2 - Start", $K787:$K1792, $J787:$J1792)), $K787="3 - Start", (_xlfn.XLOOKUP("3 - End", $K787:K1792, $J787:$J1792)) - (_xlfn.XLOOKUP("3 - Start", $K787:K1792, $J787:$J1792)), $K787="4 - Start", (_xlfn.XLOOKUP("4 - End", $K787:$K1792, $J787:$J1792)) - (_xlfn.XLOOKUP("4 - Start", $K787:$K1792, $J787:J1792))), "")</f>
        <v/>
      </c>
      <c r="Q787" s="535" t="str" cm="1">
        <f t="array" ref="Q787">_xlfn.IFNA(IF($P787="N", $O787, (_xlfn.IFS(AND($P787="Y", $M787="1"), 15-$O787, AND($M787="2", $P787="Y"), 9-$O787, AND($M787="3", $P787="Y"), 11-$O787))), "")</f>
        <v/>
      </c>
      <c r="R787" s="536" t="str">
        <f>IF($K787="Session Start", SUM($L787:(INDEX($K787:$K1774, (MATCH("Session End", $K787:$K1774, 0))))), "")</f>
        <v/>
      </c>
      <c r="W787" s="556" t="str">
        <f>IFERROR(INDEX('Kennel Link Mapping'!$B$1:$B$4, (MATCH('Session Log'!$V787, 'Kennel Link Mapping'!$A$1:$A$4, 0))), "")</f>
        <v/>
      </c>
    </row>
    <row r="788" spans="1:23" ht="39.75" customHeight="1" x14ac:dyDescent="0.15">
      <c r="A788" s="192"/>
      <c r="B788" s="118"/>
      <c r="L788" s="521" t="str" cm="1">
        <f t="array" ref="L788">IFERROR(_xlfn.IFS($K788="1 - Start", (_xlfn.XLOOKUP("1 - End", $K788:$K1793,$J788:$J1793)) - (_xlfn.XLOOKUP("1 - Start", $K788:$K1793, $J788:$J1793)), $K788="2 - Start", (_xlfn.XLOOKUP("2 - End", $K788:$K1793, $J788:$J1793)) - (_xlfn.XLOOKUP("2 - Start", $K788:$K1793, $J788:$J1793)), $K788="3 - Start", (_xlfn.XLOOKUP("3 - End", $K788:K1793, $J788:$J1793)) - (_xlfn.XLOOKUP("3 - Start", $K788:K1793, $J788:$J1793)), $K788="4 - Start", (_xlfn.XLOOKUP("4 - End", $K788:$K1793, $J788:$J1793)) - (_xlfn.XLOOKUP("4 - Start", $K788:$K1793, $J788:J1793))), "")</f>
        <v/>
      </c>
      <c r="Q788" s="535" t="str" cm="1">
        <f t="array" ref="Q788">_xlfn.IFNA(IF($P788="N", $O788, (_xlfn.IFS(AND($P788="Y", $M788="1"), 15-$O788, AND($M788="2", $P788="Y"), 9-$O788, AND($M788="3", $P788="Y"), 11-$O788))), "")</f>
        <v/>
      </c>
      <c r="R788" s="536" t="str">
        <f>IF($K788="Session Start", SUM($L788:(INDEX($K788:$K1775, (MATCH("Session End", $K788:$K1775, 0))))), "")</f>
        <v/>
      </c>
      <c r="W788" s="556" t="str">
        <f>IFERROR(INDEX('Kennel Link Mapping'!$B$1:$B$4, (MATCH('Session Log'!$V788, 'Kennel Link Mapping'!$A$1:$A$4, 0))), "")</f>
        <v/>
      </c>
    </row>
    <row r="789" spans="1:23" ht="39.75" customHeight="1" x14ac:dyDescent="0.15">
      <c r="A789" s="192"/>
      <c r="B789" s="118"/>
      <c r="L789" s="521" t="str" cm="1">
        <f t="array" ref="L789">IFERROR(_xlfn.IFS($K789="1 - Start", (_xlfn.XLOOKUP("1 - End", $K789:$K1794,$J789:$J1794)) - (_xlfn.XLOOKUP("1 - Start", $K789:$K1794, $J789:$J1794)), $K789="2 - Start", (_xlfn.XLOOKUP("2 - End", $K789:$K1794, $J789:$J1794)) - (_xlfn.XLOOKUP("2 - Start", $K789:$K1794, $J789:$J1794)), $K789="3 - Start", (_xlfn.XLOOKUP("3 - End", $K789:K1794, $J789:$J1794)) - (_xlfn.XLOOKUP("3 - Start", $K789:K1794, $J789:$J1794)), $K789="4 - Start", (_xlfn.XLOOKUP("4 - End", $K789:$K1794, $J789:$J1794)) - (_xlfn.XLOOKUP("4 - Start", $K789:$K1794, $J789:J1794))), "")</f>
        <v/>
      </c>
      <c r="Q789" s="535" t="str" cm="1">
        <f t="array" ref="Q789">_xlfn.IFNA(IF($P789="N", $O789, (_xlfn.IFS(AND($P789="Y", $M789="1"), 15-$O789, AND($M789="2", $P789="Y"), 9-$O789, AND($M789="3", $P789="Y"), 11-$O789))), "")</f>
        <v/>
      </c>
      <c r="R789" s="536" t="str">
        <f>IF($K789="Session Start", SUM($L789:(INDEX($K789:$K1776, (MATCH("Session End", $K789:$K1776, 0))))), "")</f>
        <v/>
      </c>
      <c r="W789" s="556" t="str">
        <f>IFERROR(INDEX('Kennel Link Mapping'!$B$1:$B$4, (MATCH('Session Log'!$V789, 'Kennel Link Mapping'!$A$1:$A$4, 0))), "")</f>
        <v/>
      </c>
    </row>
    <row r="790" spans="1:23" ht="39.75" customHeight="1" x14ac:dyDescent="0.15">
      <c r="A790" s="192"/>
      <c r="B790" s="118"/>
      <c r="L790" s="521" t="str" cm="1">
        <f t="array" ref="L790">IFERROR(_xlfn.IFS($K790="1 - Start", (_xlfn.XLOOKUP("1 - End", $K790:$K1795,$J790:$J1795)) - (_xlfn.XLOOKUP("1 - Start", $K790:$K1795, $J790:$J1795)), $K790="2 - Start", (_xlfn.XLOOKUP("2 - End", $K790:$K1795, $J790:$J1795)) - (_xlfn.XLOOKUP("2 - Start", $K790:$K1795, $J790:$J1795)), $K790="3 - Start", (_xlfn.XLOOKUP("3 - End", $K790:K1795, $J790:$J1795)) - (_xlfn.XLOOKUP("3 - Start", $K790:K1795, $J790:$J1795)), $K790="4 - Start", (_xlfn.XLOOKUP("4 - End", $K790:$K1795, $J790:$J1795)) - (_xlfn.XLOOKUP("4 - Start", $K790:$K1795, $J790:J1795))), "")</f>
        <v/>
      </c>
      <c r="Q790" s="535" t="str" cm="1">
        <f t="array" ref="Q790">_xlfn.IFNA(IF($P790="N", $O790, (_xlfn.IFS(AND($P790="Y", $M790="1"), 15-$O790, AND($M790="2", $P790="Y"), 9-$O790, AND($M790="3", $P790="Y"), 11-$O790))), "")</f>
        <v/>
      </c>
      <c r="R790" s="536" t="str">
        <f>IF($K790="Session Start", SUM($L790:(INDEX($K790:$K1777, (MATCH("Session End", $K790:$K1777, 0))))), "")</f>
        <v/>
      </c>
      <c r="W790" s="556" t="str">
        <f>IFERROR(INDEX('Kennel Link Mapping'!$B$1:$B$4, (MATCH('Session Log'!$V790, 'Kennel Link Mapping'!$A$1:$A$4, 0))), "")</f>
        <v/>
      </c>
    </row>
    <row r="791" spans="1:23" ht="39.75" customHeight="1" x14ac:dyDescent="0.15">
      <c r="A791" s="192"/>
      <c r="B791" s="118"/>
      <c r="L791" s="521" t="str" cm="1">
        <f t="array" ref="L791">IFERROR(_xlfn.IFS($K791="1 - Start", (_xlfn.XLOOKUP("1 - End", $K791:$K1796,$J791:$J1796)) - (_xlfn.XLOOKUP("1 - Start", $K791:$K1796, $J791:$J1796)), $K791="2 - Start", (_xlfn.XLOOKUP("2 - End", $K791:$K1796, $J791:$J1796)) - (_xlfn.XLOOKUP("2 - Start", $K791:$K1796, $J791:$J1796)), $K791="3 - Start", (_xlfn.XLOOKUP("3 - End", $K791:K1796, $J791:$J1796)) - (_xlfn.XLOOKUP("3 - Start", $K791:K1796, $J791:$J1796)), $K791="4 - Start", (_xlfn.XLOOKUP("4 - End", $K791:$K1796, $J791:$J1796)) - (_xlfn.XLOOKUP("4 - Start", $K791:$K1796, $J791:J1796))), "")</f>
        <v/>
      </c>
      <c r="Q791" s="535" t="str" cm="1">
        <f t="array" ref="Q791">_xlfn.IFNA(IF($P791="N", $O791, (_xlfn.IFS(AND($P791="Y", $M791="1"), 15-$O791, AND($M791="2", $P791="Y"), 9-$O791, AND($M791="3", $P791="Y"), 11-$O791))), "")</f>
        <v/>
      </c>
      <c r="R791" s="536" t="str">
        <f>IF($K791="Session Start", SUM($L791:(INDEX($K791:$K1778, (MATCH("Session End", $K791:$K1778, 0))))), "")</f>
        <v/>
      </c>
      <c r="W791" s="556" t="str">
        <f>IFERROR(INDEX('Kennel Link Mapping'!$B$1:$B$4, (MATCH('Session Log'!$V791, 'Kennel Link Mapping'!$A$1:$A$4, 0))), "")</f>
        <v/>
      </c>
    </row>
    <row r="792" spans="1:23" ht="39.75" customHeight="1" x14ac:dyDescent="0.15">
      <c r="A792" s="192"/>
      <c r="B792" s="118"/>
      <c r="L792" s="521" t="str" cm="1">
        <f t="array" ref="L792">IFERROR(_xlfn.IFS($K792="1 - Start", (_xlfn.XLOOKUP("1 - End", $K792:$K1797,$J792:$J1797)) - (_xlfn.XLOOKUP("1 - Start", $K792:$K1797, $J792:$J1797)), $K792="2 - Start", (_xlfn.XLOOKUP("2 - End", $K792:$K1797, $J792:$J1797)) - (_xlfn.XLOOKUP("2 - Start", $K792:$K1797, $J792:$J1797)), $K792="3 - Start", (_xlfn.XLOOKUP("3 - End", $K792:K1797, $J792:$J1797)) - (_xlfn.XLOOKUP("3 - Start", $K792:K1797, $J792:$J1797)), $K792="4 - Start", (_xlfn.XLOOKUP("4 - End", $K792:$K1797, $J792:$J1797)) - (_xlfn.XLOOKUP("4 - Start", $K792:$K1797, $J792:J1797))), "")</f>
        <v/>
      </c>
      <c r="Q792" s="535" t="str" cm="1">
        <f t="array" ref="Q792">_xlfn.IFNA(IF($P792="N", $O792, (_xlfn.IFS(AND($P792="Y", $M792="1"), 15-$O792, AND($M792="2", $P792="Y"), 9-$O792, AND($M792="3", $P792="Y"), 11-$O792))), "")</f>
        <v/>
      </c>
      <c r="R792" s="536" t="str">
        <f>IF($K792="Session Start", SUM($L792:(INDEX($K792:$K1779, (MATCH("Session End", $K792:$K1779, 0))))), "")</f>
        <v/>
      </c>
      <c r="W792" s="556" t="str">
        <f>IFERROR(INDEX('Kennel Link Mapping'!$B$1:$B$4, (MATCH('Session Log'!$V792, 'Kennel Link Mapping'!$A$1:$A$4, 0))), "")</f>
        <v/>
      </c>
    </row>
    <row r="793" spans="1:23" ht="39.75" customHeight="1" x14ac:dyDescent="0.15">
      <c r="A793" s="192"/>
      <c r="B793" s="118"/>
      <c r="L793" s="521" t="str" cm="1">
        <f t="array" ref="L793">IFERROR(_xlfn.IFS($K793="1 - Start", (_xlfn.XLOOKUP("1 - End", $K793:$K1798,$J793:$J1798)) - (_xlfn.XLOOKUP("1 - Start", $K793:$K1798, $J793:$J1798)), $K793="2 - Start", (_xlfn.XLOOKUP("2 - End", $K793:$K1798, $J793:$J1798)) - (_xlfn.XLOOKUP("2 - Start", $K793:$K1798, $J793:$J1798)), $K793="3 - Start", (_xlfn.XLOOKUP("3 - End", $K793:K1798, $J793:$J1798)) - (_xlfn.XLOOKUP("3 - Start", $K793:K1798, $J793:$J1798)), $K793="4 - Start", (_xlfn.XLOOKUP("4 - End", $K793:$K1798, $J793:$J1798)) - (_xlfn.XLOOKUP("4 - Start", $K793:$K1798, $J793:J1798))), "")</f>
        <v/>
      </c>
      <c r="Q793" s="535" t="str" cm="1">
        <f t="array" ref="Q793">_xlfn.IFNA(IF($P793="N", $O793, (_xlfn.IFS(AND($P793="Y", $M793="1"), 15-$O793, AND($M793="2", $P793="Y"), 9-$O793, AND($M793="3", $P793="Y"), 11-$O793))), "")</f>
        <v/>
      </c>
      <c r="R793" s="536" t="str">
        <f>IF($K793="Session Start", SUM($L793:(INDEX($K793:$K1780, (MATCH("Session End", $K793:$K1780, 0))))), "")</f>
        <v/>
      </c>
      <c r="W793" s="556" t="str">
        <f>IFERROR(INDEX('Kennel Link Mapping'!$B$1:$B$4, (MATCH('Session Log'!$V793, 'Kennel Link Mapping'!$A$1:$A$4, 0))), "")</f>
        <v/>
      </c>
    </row>
    <row r="794" spans="1:23" ht="39.75" customHeight="1" x14ac:dyDescent="0.15">
      <c r="A794" s="192"/>
      <c r="B794" s="118"/>
      <c r="L794" s="521" t="str" cm="1">
        <f t="array" ref="L794">IFERROR(_xlfn.IFS($K794="1 - Start", (_xlfn.XLOOKUP("1 - End", $K794:$K1799,$J794:$J1799)) - (_xlfn.XLOOKUP("1 - Start", $K794:$K1799, $J794:$J1799)), $K794="2 - Start", (_xlfn.XLOOKUP("2 - End", $K794:$K1799, $J794:$J1799)) - (_xlfn.XLOOKUP("2 - Start", $K794:$K1799, $J794:$J1799)), $K794="3 - Start", (_xlfn.XLOOKUP("3 - End", $K794:K1799, $J794:$J1799)) - (_xlfn.XLOOKUP("3 - Start", $K794:K1799, $J794:$J1799)), $K794="4 - Start", (_xlfn.XLOOKUP("4 - End", $K794:$K1799, $J794:$J1799)) - (_xlfn.XLOOKUP("4 - Start", $K794:$K1799, $J794:J1799))), "")</f>
        <v/>
      </c>
      <c r="Q794" s="535" t="str" cm="1">
        <f t="array" ref="Q794">_xlfn.IFNA(IF($P794="N", $O794, (_xlfn.IFS(AND($P794="Y", $M794="1"), 15-$O794, AND($M794="2", $P794="Y"), 9-$O794, AND($M794="3", $P794="Y"), 11-$O794))), "")</f>
        <v/>
      </c>
      <c r="R794" s="536" t="str">
        <f>IF($K794="Session Start", SUM($L794:(INDEX($K794:$K1781, (MATCH("Session End", $K794:$K1781, 0))))), "")</f>
        <v/>
      </c>
      <c r="W794" s="556" t="str">
        <f>IFERROR(INDEX('Kennel Link Mapping'!$B$1:$B$4, (MATCH('Session Log'!$V794, 'Kennel Link Mapping'!$A$1:$A$4, 0))), "")</f>
        <v/>
      </c>
    </row>
    <row r="795" spans="1:23" ht="39.75" customHeight="1" x14ac:dyDescent="0.15">
      <c r="A795" s="192"/>
      <c r="B795" s="118"/>
      <c r="L795" s="521" t="str" cm="1">
        <f t="array" ref="L795">IFERROR(_xlfn.IFS($K795="1 - Start", (_xlfn.XLOOKUP("1 - End", $K795:$K1800,$J795:$J1800)) - (_xlfn.XLOOKUP("1 - Start", $K795:$K1800, $J795:$J1800)), $K795="2 - Start", (_xlfn.XLOOKUP("2 - End", $K795:$K1800, $J795:$J1800)) - (_xlfn.XLOOKUP("2 - Start", $K795:$K1800, $J795:$J1800)), $K795="3 - Start", (_xlfn.XLOOKUP("3 - End", $K795:K1800, $J795:$J1800)) - (_xlfn.XLOOKUP("3 - Start", $K795:K1800, $J795:$J1800)), $K795="4 - Start", (_xlfn.XLOOKUP("4 - End", $K795:$K1800, $J795:$J1800)) - (_xlfn.XLOOKUP("4 - Start", $K795:$K1800, $J795:J1800))), "")</f>
        <v/>
      </c>
      <c r="Q795" s="535" t="str" cm="1">
        <f t="array" ref="Q795">_xlfn.IFNA(IF($P795="N", $O795, (_xlfn.IFS(AND($P795="Y", $M795="1"), 15-$O795, AND($M795="2", $P795="Y"), 9-$O795, AND($M795="3", $P795="Y"), 11-$O795))), "")</f>
        <v/>
      </c>
      <c r="R795" s="536" t="str">
        <f>IF($K795="Session Start", SUM($L795:(INDEX($K795:$K1782, (MATCH("Session End", $K795:$K1782, 0))))), "")</f>
        <v/>
      </c>
      <c r="W795" s="556" t="str">
        <f>IFERROR(INDEX('Kennel Link Mapping'!$B$1:$B$4, (MATCH('Session Log'!$V795, 'Kennel Link Mapping'!$A$1:$A$4, 0))), "")</f>
        <v/>
      </c>
    </row>
    <row r="796" spans="1:23" ht="39.75" customHeight="1" x14ac:dyDescent="0.15">
      <c r="A796" s="192"/>
      <c r="B796" s="118"/>
      <c r="L796" s="521" t="str" cm="1">
        <f t="array" ref="L796">IFERROR(_xlfn.IFS($K796="1 - Start", (_xlfn.XLOOKUP("1 - End", $K796:$K1801,$J796:$J1801)) - (_xlfn.XLOOKUP("1 - Start", $K796:$K1801, $J796:$J1801)), $K796="2 - Start", (_xlfn.XLOOKUP("2 - End", $K796:$K1801, $J796:$J1801)) - (_xlfn.XLOOKUP("2 - Start", $K796:$K1801, $J796:$J1801)), $K796="3 - Start", (_xlfn.XLOOKUP("3 - End", $K796:K1801, $J796:$J1801)) - (_xlfn.XLOOKUP("3 - Start", $K796:K1801, $J796:$J1801)), $K796="4 - Start", (_xlfn.XLOOKUP("4 - End", $K796:$K1801, $J796:$J1801)) - (_xlfn.XLOOKUP("4 - Start", $K796:$K1801, $J796:J1801))), "")</f>
        <v/>
      </c>
      <c r="Q796" s="535" t="str" cm="1">
        <f t="array" ref="Q796">_xlfn.IFNA(IF($P796="N", $O796, (_xlfn.IFS(AND($P796="Y", $M796="1"), 15-$O796, AND($M796="2", $P796="Y"), 9-$O796, AND($M796="3", $P796="Y"), 11-$O796))), "")</f>
        <v/>
      </c>
      <c r="R796" s="536" t="str">
        <f>IF($K796="Session Start", SUM($L796:(INDEX($K796:$K1783, (MATCH("Session End", $K796:$K1783, 0))))), "")</f>
        <v/>
      </c>
      <c r="W796" s="556" t="str">
        <f>IFERROR(INDEX('Kennel Link Mapping'!$B$1:$B$4, (MATCH('Session Log'!$V796, 'Kennel Link Mapping'!$A$1:$A$4, 0))), "")</f>
        <v/>
      </c>
    </row>
    <row r="797" spans="1:23" ht="39.75" customHeight="1" x14ac:dyDescent="0.15">
      <c r="A797" s="192"/>
      <c r="B797" s="118"/>
      <c r="L797" s="521" t="str" cm="1">
        <f t="array" ref="L797">IFERROR(_xlfn.IFS($K797="1 - Start", (_xlfn.XLOOKUP("1 - End", $K797:$K1802,$J797:$J1802)) - (_xlfn.XLOOKUP("1 - Start", $K797:$K1802, $J797:$J1802)), $K797="2 - Start", (_xlfn.XLOOKUP("2 - End", $K797:$K1802, $J797:$J1802)) - (_xlfn.XLOOKUP("2 - Start", $K797:$K1802, $J797:$J1802)), $K797="3 - Start", (_xlfn.XLOOKUP("3 - End", $K797:K1802, $J797:$J1802)) - (_xlfn.XLOOKUP("3 - Start", $K797:K1802, $J797:$J1802)), $K797="4 - Start", (_xlfn.XLOOKUP("4 - End", $K797:$K1802, $J797:$J1802)) - (_xlfn.XLOOKUP("4 - Start", $K797:$K1802, $J797:J1802))), "")</f>
        <v/>
      </c>
      <c r="Q797" s="535" t="str" cm="1">
        <f t="array" ref="Q797">_xlfn.IFNA(IF($P797="N", $O797, (_xlfn.IFS(AND($P797="Y", $M797="1"), 15-$O797, AND($M797="2", $P797="Y"), 9-$O797, AND($M797="3", $P797="Y"), 11-$O797))), "")</f>
        <v/>
      </c>
      <c r="R797" s="536" t="str">
        <f>IF($K797="Session Start", SUM($L797:(INDEX($K797:$K1784, (MATCH("Session End", $K797:$K1784, 0))))), "")</f>
        <v/>
      </c>
      <c r="W797" s="556" t="str">
        <f>IFERROR(INDEX('Kennel Link Mapping'!$B$1:$B$4, (MATCH('Session Log'!$V797, 'Kennel Link Mapping'!$A$1:$A$4, 0))), "")</f>
        <v/>
      </c>
    </row>
    <row r="798" spans="1:23" ht="39.75" customHeight="1" x14ac:dyDescent="0.15">
      <c r="A798" s="192"/>
      <c r="B798" s="118"/>
      <c r="L798" s="521" t="str" cm="1">
        <f t="array" ref="L798">IFERROR(_xlfn.IFS($K798="1 - Start", (_xlfn.XLOOKUP("1 - End", $K798:$K1803,$J798:$J1803)) - (_xlfn.XLOOKUP("1 - Start", $K798:$K1803, $J798:$J1803)), $K798="2 - Start", (_xlfn.XLOOKUP("2 - End", $K798:$K1803, $J798:$J1803)) - (_xlfn.XLOOKUP("2 - Start", $K798:$K1803, $J798:$J1803)), $K798="3 - Start", (_xlfn.XLOOKUP("3 - End", $K798:K1803, $J798:$J1803)) - (_xlfn.XLOOKUP("3 - Start", $K798:K1803, $J798:$J1803)), $K798="4 - Start", (_xlfn.XLOOKUP("4 - End", $K798:$K1803, $J798:$J1803)) - (_xlfn.XLOOKUP("4 - Start", $K798:$K1803, $J798:J1803))), "")</f>
        <v/>
      </c>
      <c r="Q798" s="535" t="str" cm="1">
        <f t="array" ref="Q798">_xlfn.IFNA(IF($P798="N", $O798, (_xlfn.IFS(AND($P798="Y", $M798="1"), 15-$O798, AND($M798="2", $P798="Y"), 9-$O798, AND($M798="3", $P798="Y"), 11-$O798))), "")</f>
        <v/>
      </c>
      <c r="R798" s="536" t="str">
        <f>IF($K798="Session Start", SUM($L798:(INDEX($K798:$K1785, (MATCH("Session End", $K798:$K1785, 0))))), "")</f>
        <v/>
      </c>
      <c r="W798" s="556" t="str">
        <f>IFERROR(INDEX('Kennel Link Mapping'!$B$1:$B$4, (MATCH('Session Log'!$V798, 'Kennel Link Mapping'!$A$1:$A$4, 0))), "")</f>
        <v/>
      </c>
    </row>
    <row r="799" spans="1:23" ht="39.75" customHeight="1" x14ac:dyDescent="0.15">
      <c r="A799" s="192"/>
      <c r="B799" s="118"/>
      <c r="L799" s="521" t="str" cm="1">
        <f t="array" ref="L799">IFERROR(_xlfn.IFS($K799="1 - Start", (_xlfn.XLOOKUP("1 - End", $K799:$K1804,$J799:$J1804)) - (_xlfn.XLOOKUP("1 - Start", $K799:$K1804, $J799:$J1804)), $K799="2 - Start", (_xlfn.XLOOKUP("2 - End", $K799:$K1804, $J799:$J1804)) - (_xlfn.XLOOKUP("2 - Start", $K799:$K1804, $J799:$J1804)), $K799="3 - Start", (_xlfn.XLOOKUP("3 - End", $K799:K1804, $J799:$J1804)) - (_xlfn.XLOOKUP("3 - Start", $K799:K1804, $J799:$J1804)), $K799="4 - Start", (_xlfn.XLOOKUP("4 - End", $K799:$K1804, $J799:$J1804)) - (_xlfn.XLOOKUP("4 - Start", $K799:$K1804, $J799:J1804))), "")</f>
        <v/>
      </c>
      <c r="Q799" s="535" t="str" cm="1">
        <f t="array" ref="Q799">_xlfn.IFNA(IF($P799="N", $O799, (_xlfn.IFS(AND($P799="Y", $M799="1"), 15-$O799, AND($M799="2", $P799="Y"), 9-$O799, AND($M799="3", $P799="Y"), 11-$O799))), "")</f>
        <v/>
      </c>
      <c r="R799" s="536" t="str">
        <f>IF($K799="Session Start", SUM($L799:(INDEX($K799:$K1786, (MATCH("Session End", $K799:$K1786, 0))))), "")</f>
        <v/>
      </c>
      <c r="W799" s="556" t="str">
        <f>IFERROR(INDEX('Kennel Link Mapping'!$B$1:$B$4, (MATCH('Session Log'!$V799, 'Kennel Link Mapping'!$A$1:$A$4, 0))), "")</f>
        <v/>
      </c>
    </row>
    <row r="800" spans="1:23" ht="39.75" customHeight="1" x14ac:dyDescent="0.15">
      <c r="A800" s="192"/>
      <c r="B800" s="118"/>
      <c r="L800" s="521" t="str" cm="1">
        <f t="array" ref="L800">IFERROR(_xlfn.IFS($K800="1 - Start", (_xlfn.XLOOKUP("1 - End", $K800:$K1805,$J800:$J1805)) - (_xlfn.XLOOKUP("1 - Start", $K800:$K1805, $J800:$J1805)), $K800="2 - Start", (_xlfn.XLOOKUP("2 - End", $K800:$K1805, $J800:$J1805)) - (_xlfn.XLOOKUP("2 - Start", $K800:$K1805, $J800:$J1805)), $K800="3 - Start", (_xlfn.XLOOKUP("3 - End", $K800:K1805, $J800:$J1805)) - (_xlfn.XLOOKUP("3 - Start", $K800:K1805, $J800:$J1805)), $K800="4 - Start", (_xlfn.XLOOKUP("4 - End", $K800:$K1805, $J800:$J1805)) - (_xlfn.XLOOKUP("4 - Start", $K800:$K1805, $J800:J1805))), "")</f>
        <v/>
      </c>
      <c r="Q800" s="535" t="str" cm="1">
        <f t="array" ref="Q800">_xlfn.IFNA(IF($P800="N", $O800, (_xlfn.IFS(AND($P800="Y", $M800="1"), 15-$O800, AND($M800="2", $P800="Y"), 9-$O800, AND($M800="3", $P800="Y"), 11-$O800))), "")</f>
        <v/>
      </c>
      <c r="R800" s="536" t="str">
        <f>IF($K800="Session Start", SUM($L800:(INDEX($K800:$K1787, (MATCH("Session End", $K800:$K1787, 0))))), "")</f>
        <v/>
      </c>
      <c r="W800" s="556" t="str">
        <f>IFERROR(INDEX('Kennel Link Mapping'!$B$1:$B$4, (MATCH('Session Log'!$V800, 'Kennel Link Mapping'!$A$1:$A$4, 0))), "")</f>
        <v/>
      </c>
    </row>
    <row r="801" spans="1:23" ht="39.75" customHeight="1" x14ac:dyDescent="0.15">
      <c r="A801" s="192"/>
      <c r="B801" s="118"/>
      <c r="L801" s="521" t="str" cm="1">
        <f t="array" ref="L801">IFERROR(_xlfn.IFS($K801="1 - Start", (_xlfn.XLOOKUP("1 - End", $K801:$K1806,$J801:$J1806)) - (_xlfn.XLOOKUP("1 - Start", $K801:$K1806, $J801:$J1806)), $K801="2 - Start", (_xlfn.XLOOKUP("2 - End", $K801:$K1806, $J801:$J1806)) - (_xlfn.XLOOKUP("2 - Start", $K801:$K1806, $J801:$J1806)), $K801="3 - Start", (_xlfn.XLOOKUP("3 - End", $K801:K1806, $J801:$J1806)) - (_xlfn.XLOOKUP("3 - Start", $K801:K1806, $J801:$J1806)), $K801="4 - Start", (_xlfn.XLOOKUP("4 - End", $K801:$K1806, $J801:$J1806)) - (_xlfn.XLOOKUP("4 - Start", $K801:$K1806, $J801:J1806))), "")</f>
        <v/>
      </c>
      <c r="Q801" s="535" t="str" cm="1">
        <f t="array" ref="Q801">_xlfn.IFNA(IF($P801="N", $O801, (_xlfn.IFS(AND($P801="Y", $M801="1"), 15-$O801, AND($M801="2", $P801="Y"), 9-$O801, AND($M801="3", $P801="Y"), 11-$O801))), "")</f>
        <v/>
      </c>
      <c r="R801" s="536" t="str">
        <f>IF($K801="Session Start", SUM($L801:(INDEX($K801:$K1788, (MATCH("Session End", $K801:$K1788, 0))))), "")</f>
        <v/>
      </c>
      <c r="W801" s="556" t="str">
        <f>IFERROR(INDEX('Kennel Link Mapping'!$B$1:$B$4, (MATCH('Session Log'!$V801, 'Kennel Link Mapping'!$A$1:$A$4, 0))), "")</f>
        <v/>
      </c>
    </row>
    <row r="802" spans="1:23" ht="39.75" customHeight="1" x14ac:dyDescent="0.15">
      <c r="A802" s="192"/>
      <c r="B802" s="118"/>
      <c r="L802" s="521" t="str" cm="1">
        <f t="array" ref="L802">IFERROR(_xlfn.IFS($K802="1 - Start", (_xlfn.XLOOKUP("1 - End", $K802:$K1807,$J802:$J1807)) - (_xlfn.XLOOKUP("1 - Start", $K802:$K1807, $J802:$J1807)), $K802="2 - Start", (_xlfn.XLOOKUP("2 - End", $K802:$K1807, $J802:$J1807)) - (_xlfn.XLOOKUP("2 - Start", $K802:$K1807, $J802:$J1807)), $K802="3 - Start", (_xlfn.XLOOKUP("3 - End", $K802:K1807, $J802:$J1807)) - (_xlfn.XLOOKUP("3 - Start", $K802:K1807, $J802:$J1807)), $K802="4 - Start", (_xlfn.XLOOKUP("4 - End", $K802:$K1807, $J802:$J1807)) - (_xlfn.XLOOKUP("4 - Start", $K802:$K1807, $J802:J1807))), "")</f>
        <v/>
      </c>
      <c r="Q802" s="535" t="str" cm="1">
        <f t="array" ref="Q802">_xlfn.IFNA(IF($P802="N", $O802, (_xlfn.IFS(AND($P802="Y", $M802="1"), 15-$O802, AND($M802="2", $P802="Y"), 9-$O802, AND($M802="3", $P802="Y"), 11-$O802))), "")</f>
        <v/>
      </c>
      <c r="R802" s="536" t="str">
        <f>IF($K802="Session Start", SUM($L802:(INDEX($K802:$K1789, (MATCH("Session End", $K802:$K1789, 0))))), "")</f>
        <v/>
      </c>
      <c r="W802" s="556" t="str">
        <f>IFERROR(INDEX('Kennel Link Mapping'!$B$1:$B$4, (MATCH('Session Log'!$V802, 'Kennel Link Mapping'!$A$1:$A$4, 0))), "")</f>
        <v/>
      </c>
    </row>
    <row r="803" spans="1:23" ht="39.75" customHeight="1" x14ac:dyDescent="0.15">
      <c r="A803" s="192"/>
      <c r="B803" s="118"/>
      <c r="L803" s="521" t="str" cm="1">
        <f t="array" ref="L803">IFERROR(_xlfn.IFS($K803="1 - Start", (_xlfn.XLOOKUP("1 - End", $K803:$K1808,$J803:$J1808)) - (_xlfn.XLOOKUP("1 - Start", $K803:$K1808, $J803:$J1808)), $K803="2 - Start", (_xlfn.XLOOKUP("2 - End", $K803:$K1808, $J803:$J1808)) - (_xlfn.XLOOKUP("2 - Start", $K803:$K1808, $J803:$J1808)), $K803="3 - Start", (_xlfn.XLOOKUP("3 - End", $K803:K1808, $J803:$J1808)) - (_xlfn.XLOOKUP("3 - Start", $K803:K1808, $J803:$J1808)), $K803="4 - Start", (_xlfn.XLOOKUP("4 - End", $K803:$K1808, $J803:$J1808)) - (_xlfn.XLOOKUP("4 - Start", $K803:$K1808, $J803:J1808))), "")</f>
        <v/>
      </c>
      <c r="Q803" s="535" t="str" cm="1">
        <f t="array" ref="Q803">_xlfn.IFNA(IF($P803="N", $O803, (_xlfn.IFS(AND($P803="Y", $M803="1"), 15-$O803, AND($M803="2", $P803="Y"), 9-$O803, AND($M803="3", $P803="Y"), 11-$O803))), "")</f>
        <v/>
      </c>
      <c r="R803" s="536" t="str">
        <f>IF($K803="Session Start", SUM($L803:(INDEX($K803:$K1790, (MATCH("Session End", $K803:$K1790, 0))))), "")</f>
        <v/>
      </c>
      <c r="W803" s="556" t="str">
        <f>IFERROR(INDEX('Kennel Link Mapping'!$B$1:$B$4, (MATCH('Session Log'!$V803, 'Kennel Link Mapping'!$A$1:$A$4, 0))), "")</f>
        <v/>
      </c>
    </row>
    <row r="804" spans="1:23" ht="39.75" customHeight="1" x14ac:dyDescent="0.15">
      <c r="A804" s="192"/>
      <c r="B804" s="118"/>
      <c r="L804" s="521" t="str" cm="1">
        <f t="array" ref="L804">IFERROR(_xlfn.IFS($K804="1 - Start", (_xlfn.XLOOKUP("1 - End", $K804:$K1809,$J804:$J1809)) - (_xlfn.XLOOKUP("1 - Start", $K804:$K1809, $J804:$J1809)), $K804="2 - Start", (_xlfn.XLOOKUP("2 - End", $K804:$K1809, $J804:$J1809)) - (_xlfn.XLOOKUP("2 - Start", $K804:$K1809, $J804:$J1809)), $K804="3 - Start", (_xlfn.XLOOKUP("3 - End", $K804:K1809, $J804:$J1809)) - (_xlfn.XLOOKUP("3 - Start", $K804:K1809, $J804:$J1809)), $K804="4 - Start", (_xlfn.XLOOKUP("4 - End", $K804:$K1809, $J804:$J1809)) - (_xlfn.XLOOKUP("4 - Start", $K804:$K1809, $J804:J1809))), "")</f>
        <v/>
      </c>
      <c r="Q804" s="535" t="str" cm="1">
        <f t="array" ref="Q804">_xlfn.IFNA(IF($P804="N", $O804, (_xlfn.IFS(AND($P804="Y", $M804="1"), 15-$O804, AND($M804="2", $P804="Y"), 9-$O804, AND($M804="3", $P804="Y"), 11-$O804))), "")</f>
        <v/>
      </c>
      <c r="R804" s="536" t="str">
        <f>IF($K804="Session Start", SUM($L804:(INDEX($K804:$K1791, (MATCH("Session End", $K804:$K1791, 0))))), "")</f>
        <v/>
      </c>
      <c r="W804" s="556" t="str">
        <f>IFERROR(INDEX('Kennel Link Mapping'!$B$1:$B$4, (MATCH('Session Log'!$V804, 'Kennel Link Mapping'!$A$1:$A$4, 0))), "")</f>
        <v/>
      </c>
    </row>
    <row r="805" spans="1:23" ht="39.75" customHeight="1" x14ac:dyDescent="0.15">
      <c r="A805" s="192"/>
      <c r="B805" s="118"/>
      <c r="L805" s="521" t="str" cm="1">
        <f t="array" ref="L805">IFERROR(_xlfn.IFS($K805="1 - Start", (_xlfn.XLOOKUP("1 - End", $K805:$K1810,$J805:$J1810)) - (_xlfn.XLOOKUP("1 - Start", $K805:$K1810, $J805:$J1810)), $K805="2 - Start", (_xlfn.XLOOKUP("2 - End", $K805:$K1810, $J805:$J1810)) - (_xlfn.XLOOKUP("2 - Start", $K805:$K1810, $J805:$J1810)), $K805="3 - Start", (_xlfn.XLOOKUP("3 - End", $K805:K1810, $J805:$J1810)) - (_xlfn.XLOOKUP("3 - Start", $K805:K1810, $J805:$J1810)), $K805="4 - Start", (_xlfn.XLOOKUP("4 - End", $K805:$K1810, $J805:$J1810)) - (_xlfn.XLOOKUP("4 - Start", $K805:$K1810, $J805:J1810))), "")</f>
        <v/>
      </c>
      <c r="Q805" s="535" t="str" cm="1">
        <f t="array" ref="Q805">_xlfn.IFNA(IF($P805="N", $O805, (_xlfn.IFS(AND($P805="Y", $M805="1"), 15-$O805, AND($M805="2", $P805="Y"), 9-$O805, AND($M805="3", $P805="Y"), 11-$O805))), "")</f>
        <v/>
      </c>
      <c r="R805" s="536" t="str">
        <f>IF($K805="Session Start", SUM($L805:(INDEX($K805:$K1792, (MATCH("Session End", $K805:$K1792, 0))))), "")</f>
        <v/>
      </c>
      <c r="W805" s="556" t="str">
        <f>IFERROR(INDEX('Kennel Link Mapping'!$B$1:$B$4, (MATCH('Session Log'!$V805, 'Kennel Link Mapping'!$A$1:$A$4, 0))), "")</f>
        <v/>
      </c>
    </row>
    <row r="806" spans="1:23" ht="39.75" customHeight="1" x14ac:dyDescent="0.15">
      <c r="A806" s="192"/>
      <c r="B806" s="118"/>
      <c r="L806" s="521" t="str" cm="1">
        <f t="array" ref="L806">IFERROR(_xlfn.IFS($K806="1 - Start", (_xlfn.XLOOKUP("1 - End", $K806:$K1811,$J806:$J1811)) - (_xlfn.XLOOKUP("1 - Start", $K806:$K1811, $J806:$J1811)), $K806="2 - Start", (_xlfn.XLOOKUP("2 - End", $K806:$K1811, $J806:$J1811)) - (_xlfn.XLOOKUP("2 - Start", $K806:$K1811, $J806:$J1811)), $K806="3 - Start", (_xlfn.XLOOKUP("3 - End", $K806:K1811, $J806:$J1811)) - (_xlfn.XLOOKUP("3 - Start", $K806:K1811, $J806:$J1811)), $K806="4 - Start", (_xlfn.XLOOKUP("4 - End", $K806:$K1811, $J806:$J1811)) - (_xlfn.XLOOKUP("4 - Start", $K806:$K1811, $J806:J1811))), "")</f>
        <v/>
      </c>
      <c r="Q806" s="535" t="str" cm="1">
        <f t="array" ref="Q806">_xlfn.IFNA(IF($P806="N", $O806, (_xlfn.IFS(AND($P806="Y", $M806="1"), 15-$O806, AND($M806="2", $P806="Y"), 9-$O806, AND($M806="3", $P806="Y"), 11-$O806))), "")</f>
        <v/>
      </c>
      <c r="R806" s="536" t="str">
        <f>IF($K806="Session Start", SUM($L806:(INDEX($K806:$K1793, (MATCH("Session End", $K806:$K1793, 0))))), "")</f>
        <v/>
      </c>
      <c r="W806" s="556" t="str">
        <f>IFERROR(INDEX('Kennel Link Mapping'!$B$1:$B$4, (MATCH('Session Log'!$V806, 'Kennel Link Mapping'!$A$1:$A$4, 0))), "")</f>
        <v/>
      </c>
    </row>
    <row r="807" spans="1:23" ht="39.75" customHeight="1" x14ac:dyDescent="0.15">
      <c r="A807" s="192"/>
      <c r="B807" s="118"/>
      <c r="L807" s="521" t="str" cm="1">
        <f t="array" ref="L807">IFERROR(_xlfn.IFS($K807="1 - Start", (_xlfn.XLOOKUP("1 - End", $K807:$K1812,$J807:$J1812)) - (_xlfn.XLOOKUP("1 - Start", $K807:$K1812, $J807:$J1812)), $K807="2 - Start", (_xlfn.XLOOKUP("2 - End", $K807:$K1812, $J807:$J1812)) - (_xlfn.XLOOKUP("2 - Start", $K807:$K1812, $J807:$J1812)), $K807="3 - Start", (_xlfn.XLOOKUP("3 - End", $K807:K1812, $J807:$J1812)) - (_xlfn.XLOOKUP("3 - Start", $K807:K1812, $J807:$J1812)), $K807="4 - Start", (_xlfn.XLOOKUP("4 - End", $K807:$K1812, $J807:$J1812)) - (_xlfn.XLOOKUP("4 - Start", $K807:$K1812, $J807:J1812))), "")</f>
        <v/>
      </c>
      <c r="Q807" s="535" t="str" cm="1">
        <f t="array" ref="Q807">_xlfn.IFNA(IF($P807="N", $O807, (_xlfn.IFS(AND($P807="Y", $M807="1"), 15-$O807, AND($M807="2", $P807="Y"), 9-$O807, AND($M807="3", $P807="Y"), 11-$O807))), "")</f>
        <v/>
      </c>
      <c r="R807" s="536" t="str">
        <f>IF($K807="Session Start", SUM($L807:(INDEX($K807:$K1794, (MATCH("Session End", $K807:$K1794, 0))))), "")</f>
        <v/>
      </c>
      <c r="W807" s="556" t="str">
        <f>IFERROR(INDEX('Kennel Link Mapping'!$B$1:$B$4, (MATCH('Session Log'!$V807, 'Kennel Link Mapping'!$A$1:$A$4, 0))), "")</f>
        <v/>
      </c>
    </row>
    <row r="808" spans="1:23" ht="39.75" customHeight="1" x14ac:dyDescent="0.15">
      <c r="A808" s="192"/>
      <c r="B808" s="118"/>
      <c r="L808" s="521" t="str" cm="1">
        <f t="array" ref="L808">IFERROR(_xlfn.IFS($K808="1 - Start", (_xlfn.XLOOKUP("1 - End", $K808:$K1813,$J808:$J1813)) - (_xlfn.XLOOKUP("1 - Start", $K808:$K1813, $J808:$J1813)), $K808="2 - Start", (_xlfn.XLOOKUP("2 - End", $K808:$K1813, $J808:$J1813)) - (_xlfn.XLOOKUP("2 - Start", $K808:$K1813, $J808:$J1813)), $K808="3 - Start", (_xlfn.XLOOKUP("3 - End", $K808:K1813, $J808:$J1813)) - (_xlfn.XLOOKUP("3 - Start", $K808:K1813, $J808:$J1813)), $K808="4 - Start", (_xlfn.XLOOKUP("4 - End", $K808:$K1813, $J808:$J1813)) - (_xlfn.XLOOKUP("4 - Start", $K808:$K1813, $J808:J1813))), "")</f>
        <v/>
      </c>
      <c r="Q808" s="535" t="str" cm="1">
        <f t="array" ref="Q808">_xlfn.IFNA(IF($P808="N", $O808, (_xlfn.IFS(AND($P808="Y", $M808="1"), 15-$O808, AND($M808="2", $P808="Y"), 9-$O808, AND($M808="3", $P808="Y"), 11-$O808))), "")</f>
        <v/>
      </c>
      <c r="R808" s="536" t="str">
        <f>IF($K808="Session Start", SUM($L808:(INDEX($K808:$K1795, (MATCH("Session End", $K808:$K1795, 0))))), "")</f>
        <v/>
      </c>
      <c r="W808" s="556" t="str">
        <f>IFERROR(INDEX('Kennel Link Mapping'!$B$1:$B$4, (MATCH('Session Log'!$V808, 'Kennel Link Mapping'!$A$1:$A$4, 0))), "")</f>
        <v/>
      </c>
    </row>
    <row r="809" spans="1:23" ht="39.75" customHeight="1" x14ac:dyDescent="0.15">
      <c r="A809" s="192"/>
      <c r="B809" s="118"/>
      <c r="L809" s="521" t="str" cm="1">
        <f t="array" ref="L809">IFERROR(_xlfn.IFS($K809="1 - Start", (_xlfn.XLOOKUP("1 - End", $K809:$K1814,$J809:$J1814)) - (_xlfn.XLOOKUP("1 - Start", $K809:$K1814, $J809:$J1814)), $K809="2 - Start", (_xlfn.XLOOKUP("2 - End", $K809:$K1814, $J809:$J1814)) - (_xlfn.XLOOKUP("2 - Start", $K809:$K1814, $J809:$J1814)), $K809="3 - Start", (_xlfn.XLOOKUP("3 - End", $K809:K1814, $J809:$J1814)) - (_xlfn.XLOOKUP("3 - Start", $K809:K1814, $J809:$J1814)), $K809="4 - Start", (_xlfn.XLOOKUP("4 - End", $K809:$K1814, $J809:$J1814)) - (_xlfn.XLOOKUP("4 - Start", $K809:$K1814, $J809:J1814))), "")</f>
        <v/>
      </c>
      <c r="Q809" s="535" t="str" cm="1">
        <f t="array" ref="Q809">_xlfn.IFNA(IF($P809="N", $O809, (_xlfn.IFS(AND($P809="Y", $M809="1"), 15-$O809, AND($M809="2", $P809="Y"), 9-$O809, AND($M809="3", $P809="Y"), 11-$O809))), "")</f>
        <v/>
      </c>
      <c r="R809" s="536" t="str">
        <f>IF($K809="Session Start", SUM($L809:(INDEX($K809:$K1796, (MATCH("Session End", $K809:$K1796, 0))))), "")</f>
        <v/>
      </c>
      <c r="W809" s="556" t="str">
        <f>IFERROR(INDEX('Kennel Link Mapping'!$B$1:$B$4, (MATCH('Session Log'!$V809, 'Kennel Link Mapping'!$A$1:$A$4, 0))), "")</f>
        <v/>
      </c>
    </row>
    <row r="810" spans="1:23" ht="39.75" customHeight="1" x14ac:dyDescent="0.15">
      <c r="A810" s="192"/>
      <c r="B810" s="118"/>
      <c r="L810" s="521" t="str" cm="1">
        <f t="array" ref="L810">IFERROR(_xlfn.IFS($K810="1 - Start", (_xlfn.XLOOKUP("1 - End", $K810:$K1815,$J810:$J1815)) - (_xlfn.XLOOKUP("1 - Start", $K810:$K1815, $J810:$J1815)), $K810="2 - Start", (_xlfn.XLOOKUP("2 - End", $K810:$K1815, $J810:$J1815)) - (_xlfn.XLOOKUP("2 - Start", $K810:$K1815, $J810:$J1815)), $K810="3 - Start", (_xlfn.XLOOKUP("3 - End", $K810:K1815, $J810:$J1815)) - (_xlfn.XLOOKUP("3 - Start", $K810:K1815, $J810:$J1815)), $K810="4 - Start", (_xlfn.XLOOKUP("4 - End", $K810:$K1815, $J810:$J1815)) - (_xlfn.XLOOKUP("4 - Start", $K810:$K1815, $J810:J1815))), "")</f>
        <v/>
      </c>
      <c r="Q810" s="535" t="str" cm="1">
        <f t="array" ref="Q810">_xlfn.IFNA(IF($P810="N", $O810, (_xlfn.IFS(AND($P810="Y", $M810="1"), 15-$O810, AND($M810="2", $P810="Y"), 9-$O810, AND($M810="3", $P810="Y"), 11-$O810))), "")</f>
        <v/>
      </c>
      <c r="R810" s="536" t="str">
        <f>IF($K810="Session Start", SUM($L810:(INDEX($K810:$K1797, (MATCH("Session End", $K810:$K1797, 0))))), "")</f>
        <v/>
      </c>
      <c r="W810" s="556" t="str">
        <f>IFERROR(INDEX('Kennel Link Mapping'!$B$1:$B$4, (MATCH('Session Log'!$V810, 'Kennel Link Mapping'!$A$1:$A$4, 0))), "")</f>
        <v/>
      </c>
    </row>
    <row r="811" spans="1:23" ht="39.75" customHeight="1" x14ac:dyDescent="0.15">
      <c r="B811" s="118"/>
      <c r="L811" s="521" t="str" cm="1">
        <f t="array" ref="L811">IFERROR(_xlfn.IFS($K811="1 - Start", (_xlfn.XLOOKUP("1 - End", $K811:$K1816,$J811:$J1816)) - (_xlfn.XLOOKUP("1 - Start", $K811:$K1816, $J811:$J1816)), $K811="2 - Start", (_xlfn.XLOOKUP("2 - End", $K811:$K1816, $J811:$J1816)) - (_xlfn.XLOOKUP("2 - Start", $K811:$K1816, $J811:$J1816)), $K811="3 - Start", (_xlfn.XLOOKUP("3 - End", $K811:K1816, $J811:$J1816)) - (_xlfn.XLOOKUP("3 - Start", $K811:K1816, $J811:$J1816)), $K811="4 - Start", (_xlfn.XLOOKUP("4 - End", $K811:$K1816, $J811:$J1816)) - (_xlfn.XLOOKUP("4 - Start", $K811:$K1816, $J811:J1816))), "")</f>
        <v/>
      </c>
      <c r="Q811" s="535" t="str" cm="1">
        <f t="array" ref="Q811">_xlfn.IFNA(IF($P811="N", $O811, (_xlfn.IFS(AND($P811="Y", $M811="1"), 15-$O811, AND($M811="2", $P811="Y"), 9-$O811, AND($M811="3", $P811="Y"), 11-$O811))), "")</f>
        <v/>
      </c>
      <c r="R811" s="536" t="str">
        <f>IF($K811="Session Start", SUM($L811:(INDEX($K811:$K1798, (MATCH("Session End", $K811:$K1798, 0))))), "")</f>
        <v/>
      </c>
      <c r="W811" s="556" t="str">
        <f>IFERROR(INDEX('Kennel Link Mapping'!$B$1:$B$4, (MATCH('Session Log'!$V811, 'Kennel Link Mapping'!$A$1:$A$4, 0))), "")</f>
        <v/>
      </c>
    </row>
    <row r="812" spans="1:23" ht="39.75" customHeight="1" x14ac:dyDescent="0.15">
      <c r="B812" s="118"/>
      <c r="L812" s="521" t="str" cm="1">
        <f t="array" ref="L812">IFERROR(_xlfn.IFS($K812="1 - Start", (_xlfn.XLOOKUP("1 - End", $K812:$K1817,$J812:$J1817)) - (_xlfn.XLOOKUP("1 - Start", $K812:$K1817, $J812:$J1817)), $K812="2 - Start", (_xlfn.XLOOKUP("2 - End", $K812:$K1817, $J812:$J1817)) - (_xlfn.XLOOKUP("2 - Start", $K812:$K1817, $J812:$J1817)), $K812="3 - Start", (_xlfn.XLOOKUP("3 - End", $K812:K1817, $J812:$J1817)) - (_xlfn.XLOOKUP("3 - Start", $K812:K1817, $J812:$J1817)), $K812="4 - Start", (_xlfn.XLOOKUP("4 - End", $K812:$K1817, $J812:$J1817)) - (_xlfn.XLOOKUP("4 - Start", $K812:$K1817, $J812:J1817))), "")</f>
        <v/>
      </c>
      <c r="Q812" s="535" t="str" cm="1">
        <f t="array" ref="Q812">_xlfn.IFNA(IF($P812="N", $O812, (_xlfn.IFS(AND($P812="Y", $M812="1"), 15-$O812, AND($M812="2", $P812="Y"), 9-$O812, AND($M812="3", $P812="Y"), 11-$O812))), "")</f>
        <v/>
      </c>
      <c r="R812" s="536" t="str">
        <f>IF($K812="Session Start", SUM($L812:(INDEX($K812:$K1799, (MATCH("Session End", $K812:$K1799, 0))))), "")</f>
        <v/>
      </c>
      <c r="W812" s="556" t="str">
        <f>IFERROR(INDEX('Kennel Link Mapping'!$B$1:$B$4, (MATCH('Session Log'!$V812, 'Kennel Link Mapping'!$A$1:$A$4, 0))), "")</f>
        <v/>
      </c>
    </row>
    <row r="813" spans="1:23" ht="39.75" customHeight="1" x14ac:dyDescent="0.15">
      <c r="B813" s="118"/>
      <c r="L813" s="521" t="str" cm="1">
        <f t="array" ref="L813">IFERROR(_xlfn.IFS($K813="1 - Start", (_xlfn.XLOOKUP("1 - End", $K813:$K1818,$J813:$J1818)) - (_xlfn.XLOOKUP("1 - Start", $K813:$K1818, $J813:$J1818)), $K813="2 - Start", (_xlfn.XLOOKUP("2 - End", $K813:$K1818, $J813:$J1818)) - (_xlfn.XLOOKUP("2 - Start", $K813:$K1818, $J813:$J1818)), $K813="3 - Start", (_xlfn.XLOOKUP("3 - End", $K813:K1818, $J813:$J1818)) - (_xlfn.XLOOKUP("3 - Start", $K813:K1818, $J813:$J1818)), $K813="4 - Start", (_xlfn.XLOOKUP("4 - End", $K813:$K1818, $J813:$J1818)) - (_xlfn.XLOOKUP("4 - Start", $K813:$K1818, $J813:J1818))), "")</f>
        <v/>
      </c>
      <c r="Q813" s="535" t="str" cm="1">
        <f t="array" ref="Q813">_xlfn.IFNA(IF($P813="N", $O813, (_xlfn.IFS(AND($P813="Y", $M813="1"), 15-$O813, AND($M813="2", $P813="Y"), 9-$O813, AND($M813="3", $P813="Y"), 11-$O813))), "")</f>
        <v/>
      </c>
      <c r="R813" s="536" t="str">
        <f>IF($K813="Session Start", SUM($L813:(INDEX($K813:$K1800, (MATCH("Session End", $K813:$K1800, 0))))), "")</f>
        <v/>
      </c>
      <c r="W813" s="556" t="str">
        <f>IFERROR(INDEX('Kennel Link Mapping'!$B$1:$B$4, (MATCH('Session Log'!$V813, 'Kennel Link Mapping'!$A$1:$A$4, 0))), "")</f>
        <v/>
      </c>
    </row>
    <row r="814" spans="1:23" ht="39.75" customHeight="1" x14ac:dyDescent="0.15">
      <c r="B814" s="118"/>
      <c r="L814" s="521" t="str" cm="1">
        <f t="array" ref="L814">IFERROR(_xlfn.IFS($K814="1 - Start", (_xlfn.XLOOKUP("1 - End", $K814:$K1819,$J814:$J1819)) - (_xlfn.XLOOKUP("1 - Start", $K814:$K1819, $J814:$J1819)), $K814="2 - Start", (_xlfn.XLOOKUP("2 - End", $K814:$K1819, $J814:$J1819)) - (_xlfn.XLOOKUP("2 - Start", $K814:$K1819, $J814:$J1819)), $K814="3 - Start", (_xlfn.XLOOKUP("3 - End", $K814:K1819, $J814:$J1819)) - (_xlfn.XLOOKUP("3 - Start", $K814:K1819, $J814:$J1819)), $K814="4 - Start", (_xlfn.XLOOKUP("4 - End", $K814:$K1819, $J814:$J1819)) - (_xlfn.XLOOKUP("4 - Start", $K814:$K1819, $J814:J1819))), "")</f>
        <v/>
      </c>
      <c r="Q814" s="535" t="str" cm="1">
        <f t="array" ref="Q814">_xlfn.IFNA(IF($P814="N", $O814, (_xlfn.IFS(AND($P814="Y", $M814="1"), 15-$O814, AND($M814="2", $P814="Y"), 9-$O814, AND($M814="3", $P814="Y"), 11-$O814))), "")</f>
        <v/>
      </c>
      <c r="R814" s="536" t="str">
        <f>IF($K814="Session Start", SUM($L814:(INDEX($K814:$K1801, (MATCH("Session End", $K814:$K1801, 0))))), "")</f>
        <v/>
      </c>
      <c r="W814" s="556" t="str">
        <f>IFERROR(INDEX('Kennel Link Mapping'!$B$1:$B$4, (MATCH('Session Log'!$V814, 'Kennel Link Mapping'!$A$1:$A$4, 0))), "")</f>
        <v/>
      </c>
    </row>
    <row r="815" spans="1:23" ht="39.75" customHeight="1" x14ac:dyDescent="0.15">
      <c r="B815" s="118"/>
      <c r="L815" s="521" t="str" cm="1">
        <f t="array" ref="L815">IFERROR(_xlfn.IFS($K815="1 - Start", (_xlfn.XLOOKUP("1 - End", $K815:$K1820,$J815:$J1820)) - (_xlfn.XLOOKUP("1 - Start", $K815:$K1820, $J815:$J1820)), $K815="2 - Start", (_xlfn.XLOOKUP("2 - End", $K815:$K1820, $J815:$J1820)) - (_xlfn.XLOOKUP("2 - Start", $K815:$K1820, $J815:$J1820)), $K815="3 - Start", (_xlfn.XLOOKUP("3 - End", $K815:K1820, $J815:$J1820)) - (_xlfn.XLOOKUP("3 - Start", $K815:K1820, $J815:$J1820)), $K815="4 - Start", (_xlfn.XLOOKUP("4 - End", $K815:$K1820, $J815:$J1820)) - (_xlfn.XLOOKUP("4 - Start", $K815:$K1820, $J815:J1820))), "")</f>
        <v/>
      </c>
      <c r="Q815" s="535" t="str" cm="1">
        <f t="array" ref="Q815">_xlfn.IFNA(IF($P815="N", $O815, (_xlfn.IFS(AND($P815="Y", $M815="1"), 15-$O815, AND($M815="2", $P815="Y"), 9-$O815, AND($M815="3", $P815="Y"), 11-$O815))), "")</f>
        <v/>
      </c>
      <c r="R815" s="536" t="str">
        <f>IF($K815="Session Start", SUM($L815:(INDEX($K815:$K1802, (MATCH("Session End", $K815:$K1802, 0))))), "")</f>
        <v/>
      </c>
      <c r="W815" s="556" t="str">
        <f>IFERROR(INDEX('Kennel Link Mapping'!$B$1:$B$4, (MATCH('Session Log'!$V815, 'Kennel Link Mapping'!$A$1:$A$4, 0))), "")</f>
        <v/>
      </c>
    </row>
    <row r="816" spans="1:23" ht="39.75" customHeight="1" x14ac:dyDescent="0.15">
      <c r="B816" s="118"/>
      <c r="L816" s="521" t="str" cm="1">
        <f t="array" ref="L816">IFERROR(_xlfn.IFS($K816="1 - Start", (_xlfn.XLOOKUP("1 - End", $K816:$K1821,$J816:$J1821)) - (_xlfn.XLOOKUP("1 - Start", $K816:$K1821, $J816:$J1821)), $K816="2 - Start", (_xlfn.XLOOKUP("2 - End", $K816:$K1821, $J816:$J1821)) - (_xlfn.XLOOKUP("2 - Start", $K816:$K1821, $J816:$J1821)), $K816="3 - Start", (_xlfn.XLOOKUP("3 - End", $K816:K1821, $J816:$J1821)) - (_xlfn.XLOOKUP("3 - Start", $K816:K1821, $J816:$J1821)), $K816="4 - Start", (_xlfn.XLOOKUP("4 - End", $K816:$K1821, $J816:$J1821)) - (_xlfn.XLOOKUP("4 - Start", $K816:$K1821, $J816:J1821))), "")</f>
        <v/>
      </c>
      <c r="Q816" s="535" t="str" cm="1">
        <f t="array" ref="Q816">_xlfn.IFNA(IF($P816="N", $O816, (_xlfn.IFS(AND($P816="Y", $M816="1"), 15-$O816, AND($M816="2", $P816="Y"), 9-$O816, AND($M816="3", $P816="Y"), 11-$O816))), "")</f>
        <v/>
      </c>
      <c r="R816" s="536" t="str">
        <f>IF($K816="Session Start", SUM($L816:(INDEX($K816:$K1803, (MATCH("Session End", $K816:$K1803, 0))))), "")</f>
        <v/>
      </c>
      <c r="W816" s="556" t="str">
        <f>IFERROR(INDEX('Kennel Link Mapping'!$B$1:$B$4, (MATCH('Session Log'!$V816, 'Kennel Link Mapping'!$A$1:$A$4, 0))), "")</f>
        <v/>
      </c>
    </row>
    <row r="817" spans="2:23" ht="39.75" customHeight="1" x14ac:dyDescent="0.15">
      <c r="B817" s="118"/>
      <c r="L817" s="521" t="str" cm="1">
        <f t="array" ref="L817">IFERROR(_xlfn.IFS($K817="1 - Start", (_xlfn.XLOOKUP("1 - End", $K817:$K1822,$J817:$J1822)) - (_xlfn.XLOOKUP("1 - Start", $K817:$K1822, $J817:$J1822)), $K817="2 - Start", (_xlfn.XLOOKUP("2 - End", $K817:$K1822, $J817:$J1822)) - (_xlfn.XLOOKUP("2 - Start", $K817:$K1822, $J817:$J1822)), $K817="3 - Start", (_xlfn.XLOOKUP("3 - End", $K817:K1822, $J817:$J1822)) - (_xlfn.XLOOKUP("3 - Start", $K817:K1822, $J817:$J1822)), $K817="4 - Start", (_xlfn.XLOOKUP("4 - End", $K817:$K1822, $J817:$J1822)) - (_xlfn.XLOOKUP("4 - Start", $K817:$K1822, $J817:J1822))), "")</f>
        <v/>
      </c>
      <c r="Q817" s="535" t="str" cm="1">
        <f t="array" ref="Q817">_xlfn.IFNA(IF($P817="N", $O817, (_xlfn.IFS(AND($P817="Y", $M817="1"), 15-$O817, AND($M817="2", $P817="Y"), 9-$O817, AND($M817="3", $P817="Y"), 11-$O817))), "")</f>
        <v/>
      </c>
      <c r="R817" s="536" t="str">
        <f>IF($K817="Session Start", SUM($L817:(INDEX($K817:$K1804, (MATCH("Session End", $K817:$K1804, 0))))), "")</f>
        <v/>
      </c>
      <c r="W817" s="556" t="str">
        <f>IFERROR(INDEX('Kennel Link Mapping'!$B$1:$B$4, (MATCH('Session Log'!$V817, 'Kennel Link Mapping'!$A$1:$A$4, 0))), "")</f>
        <v/>
      </c>
    </row>
    <row r="818" spans="2:23" ht="39.75" customHeight="1" x14ac:dyDescent="0.15">
      <c r="B818" s="118"/>
      <c r="L818" s="521" t="str" cm="1">
        <f t="array" ref="L818">IFERROR(_xlfn.IFS($K818="1 - Start", (_xlfn.XLOOKUP("1 - End", $K818:$K1823,$J818:$J1823)) - (_xlfn.XLOOKUP("1 - Start", $K818:$K1823, $J818:$J1823)), $K818="2 - Start", (_xlfn.XLOOKUP("2 - End", $K818:$K1823, $J818:$J1823)) - (_xlfn.XLOOKUP("2 - Start", $K818:$K1823, $J818:$J1823)), $K818="3 - Start", (_xlfn.XLOOKUP("3 - End", $K818:K1823, $J818:$J1823)) - (_xlfn.XLOOKUP("3 - Start", $K818:K1823, $J818:$J1823)), $K818="4 - Start", (_xlfn.XLOOKUP("4 - End", $K818:$K1823, $J818:$J1823)) - (_xlfn.XLOOKUP("4 - Start", $K818:$K1823, $J818:J1823))), "")</f>
        <v/>
      </c>
      <c r="Q818" s="535" t="str" cm="1">
        <f t="array" ref="Q818">_xlfn.IFNA(IF($P818="N", $O818, (_xlfn.IFS(AND($P818="Y", $M818="1"), 15-$O818, AND($M818="2", $P818="Y"), 9-$O818, AND($M818="3", $P818="Y"), 11-$O818))), "")</f>
        <v/>
      </c>
      <c r="R818" s="536" t="str">
        <f>IF($K818="Session Start", SUM($L818:(INDEX($K818:$K1805, (MATCH("Session End", $K818:$K1805, 0))))), "")</f>
        <v/>
      </c>
      <c r="W818" s="556" t="str">
        <f>IFERROR(INDEX('Kennel Link Mapping'!$B$1:$B$4, (MATCH('Session Log'!$V818, 'Kennel Link Mapping'!$A$1:$A$4, 0))), "")</f>
        <v/>
      </c>
    </row>
    <row r="819" spans="2:23" ht="39.75" customHeight="1" x14ac:dyDescent="0.15">
      <c r="B819" s="118"/>
      <c r="L819" s="521" t="str" cm="1">
        <f t="array" ref="L819">IFERROR(_xlfn.IFS($K819="1 - Start", (_xlfn.XLOOKUP("1 - End", $K819:$K1824,$J819:$J1824)) - (_xlfn.XLOOKUP("1 - Start", $K819:$K1824, $J819:$J1824)), $K819="2 - Start", (_xlfn.XLOOKUP("2 - End", $K819:$K1824, $J819:$J1824)) - (_xlfn.XLOOKUP("2 - Start", $K819:$K1824, $J819:$J1824)), $K819="3 - Start", (_xlfn.XLOOKUP("3 - End", $K819:K1824, $J819:$J1824)) - (_xlfn.XLOOKUP("3 - Start", $K819:K1824, $J819:$J1824)), $K819="4 - Start", (_xlfn.XLOOKUP("4 - End", $K819:$K1824, $J819:$J1824)) - (_xlfn.XLOOKUP("4 - Start", $K819:$K1824, $J819:J1824))), "")</f>
        <v/>
      </c>
      <c r="Q819" s="535" t="str" cm="1">
        <f t="array" ref="Q819">_xlfn.IFNA(IF($P819="N", $O819, (_xlfn.IFS(AND($P819="Y", $M819="1"), 15-$O819, AND($M819="2", $P819="Y"), 9-$O819, AND($M819="3", $P819="Y"), 11-$O819))), "")</f>
        <v/>
      </c>
      <c r="R819" s="536" t="str">
        <f>IF($K819="Session Start", SUM($L819:(INDEX($K819:$K1806, (MATCH("Session End", $K819:$K1806, 0))))), "")</f>
        <v/>
      </c>
      <c r="W819" s="556" t="str">
        <f>IFERROR(INDEX('Kennel Link Mapping'!$B$1:$B$4, (MATCH('Session Log'!$V819, 'Kennel Link Mapping'!$A$1:$A$4, 0))), "")</f>
        <v/>
      </c>
    </row>
    <row r="820" spans="2:23" ht="39.75" customHeight="1" x14ac:dyDescent="0.15">
      <c r="B820" s="118"/>
      <c r="L820" s="521" t="str" cm="1">
        <f t="array" ref="L820">IFERROR(_xlfn.IFS($K820="1 - Start", (_xlfn.XLOOKUP("1 - End", $K820:$K1825,$J820:$J1825)) - (_xlfn.XLOOKUP("1 - Start", $K820:$K1825, $J820:$J1825)), $K820="2 - Start", (_xlfn.XLOOKUP("2 - End", $K820:$K1825, $J820:$J1825)) - (_xlfn.XLOOKUP("2 - Start", $K820:$K1825, $J820:$J1825)), $K820="3 - Start", (_xlfn.XLOOKUP("3 - End", $K820:K1825, $J820:$J1825)) - (_xlfn.XLOOKUP("3 - Start", $K820:K1825, $J820:$J1825)), $K820="4 - Start", (_xlfn.XLOOKUP("4 - End", $K820:$K1825, $J820:$J1825)) - (_xlfn.XLOOKUP("4 - Start", $K820:$K1825, $J820:J1825))), "")</f>
        <v/>
      </c>
      <c r="Q820" s="535" t="str" cm="1">
        <f t="array" ref="Q820">_xlfn.IFNA(IF($P820="N", $O820, (_xlfn.IFS(AND($P820="Y", $M820="1"), 15-$O820, AND($M820="2", $P820="Y"), 9-$O820, AND($M820="3", $P820="Y"), 11-$O820))), "")</f>
        <v/>
      </c>
      <c r="R820" s="536" t="str">
        <f>IF($K820="Session Start", SUM($L820:(INDEX($K820:$K1807, (MATCH("Session End", $K820:$K1807, 0))))), "")</f>
        <v/>
      </c>
      <c r="W820" s="556" t="str">
        <f>IFERROR(INDEX('Kennel Link Mapping'!$B$1:$B$4, (MATCH('Session Log'!$V820, 'Kennel Link Mapping'!$A$1:$A$4, 0))), "")</f>
        <v/>
      </c>
    </row>
    <row r="821" spans="2:23" ht="39.75" customHeight="1" x14ac:dyDescent="0.15">
      <c r="B821" s="118"/>
      <c r="L821" s="521" t="str" cm="1">
        <f t="array" ref="L821">IFERROR(_xlfn.IFS($K821="1 - Start", (_xlfn.XLOOKUP("1 - End", $K821:$K1826,$J821:$J1826)) - (_xlfn.XLOOKUP("1 - Start", $K821:$K1826, $J821:$J1826)), $K821="2 - Start", (_xlfn.XLOOKUP("2 - End", $K821:$K1826, $J821:$J1826)) - (_xlfn.XLOOKUP("2 - Start", $K821:$K1826, $J821:$J1826)), $K821="3 - Start", (_xlfn.XLOOKUP("3 - End", $K821:K1826, $J821:$J1826)) - (_xlfn.XLOOKUP("3 - Start", $K821:K1826, $J821:$J1826)), $K821="4 - Start", (_xlfn.XLOOKUP("4 - End", $K821:$K1826, $J821:$J1826)) - (_xlfn.XLOOKUP("4 - Start", $K821:$K1826, $J821:J1826))), "")</f>
        <v/>
      </c>
      <c r="Q821" s="535" t="str" cm="1">
        <f t="array" ref="Q821">_xlfn.IFNA(IF($P821="N", $O821, (_xlfn.IFS(AND($P821="Y", $M821="1"), 15-$O821, AND($M821="2", $P821="Y"), 9-$O821, AND($M821="3", $P821="Y"), 11-$O821))), "")</f>
        <v/>
      </c>
      <c r="R821" s="536" t="str">
        <f>IF($K821="Session Start", SUM($L821:(INDEX($K821:$K1808, (MATCH("Session End", $K821:$K1808, 0))))), "")</f>
        <v/>
      </c>
      <c r="W821" s="556" t="str">
        <f>IFERROR(INDEX('Kennel Link Mapping'!$B$1:$B$4, (MATCH('Session Log'!$V821, 'Kennel Link Mapping'!$A$1:$A$4, 0))), "")</f>
        <v/>
      </c>
    </row>
    <row r="822" spans="2:23" ht="39.75" customHeight="1" x14ac:dyDescent="0.15">
      <c r="B822" s="118"/>
      <c r="L822" s="521" t="str" cm="1">
        <f t="array" ref="L822">IFERROR(_xlfn.IFS($K822="1 - Start", (_xlfn.XLOOKUP("1 - End", $K822:$K1827,$J822:$J1827)) - (_xlfn.XLOOKUP("1 - Start", $K822:$K1827, $J822:$J1827)), $K822="2 - Start", (_xlfn.XLOOKUP("2 - End", $K822:$K1827, $J822:$J1827)) - (_xlfn.XLOOKUP("2 - Start", $K822:$K1827, $J822:$J1827)), $K822="3 - Start", (_xlfn.XLOOKUP("3 - End", $K822:K1827, $J822:$J1827)) - (_xlfn.XLOOKUP("3 - Start", $K822:K1827, $J822:$J1827)), $K822="4 - Start", (_xlfn.XLOOKUP("4 - End", $K822:$K1827, $J822:$J1827)) - (_xlfn.XLOOKUP("4 - Start", $K822:$K1827, $J822:J1827))), "")</f>
        <v/>
      </c>
      <c r="Q822" s="535" t="str" cm="1">
        <f t="array" ref="Q822">_xlfn.IFNA(IF($P822="N", $O822, (_xlfn.IFS(AND($P822="Y", $M822="1"), 15-$O822, AND($M822="2", $P822="Y"), 9-$O822, AND($M822="3", $P822="Y"), 11-$O822))), "")</f>
        <v/>
      </c>
      <c r="R822" s="536" t="str">
        <f>IF($K822="Session Start", SUM($L822:(INDEX($K822:$K1809, (MATCH("Session End", $K822:$K1809, 0))))), "")</f>
        <v/>
      </c>
      <c r="W822" s="556" t="str">
        <f>IFERROR(INDEX('Kennel Link Mapping'!$B$1:$B$4, (MATCH('Session Log'!$V822, 'Kennel Link Mapping'!$A$1:$A$4, 0))), "")</f>
        <v/>
      </c>
    </row>
    <row r="823" spans="2:23" ht="39.75" customHeight="1" x14ac:dyDescent="0.15">
      <c r="B823" s="118"/>
      <c r="L823" s="521" t="str" cm="1">
        <f t="array" ref="L823">IFERROR(_xlfn.IFS($K823="1 - Start", (_xlfn.XLOOKUP("1 - End", $K823:$K1828,$J823:$J1828)) - (_xlfn.XLOOKUP("1 - Start", $K823:$K1828, $J823:$J1828)), $K823="2 - Start", (_xlfn.XLOOKUP("2 - End", $K823:$K1828, $J823:$J1828)) - (_xlfn.XLOOKUP("2 - Start", $K823:$K1828, $J823:$J1828)), $K823="3 - Start", (_xlfn.XLOOKUP("3 - End", $K823:K1828, $J823:$J1828)) - (_xlfn.XLOOKUP("3 - Start", $K823:K1828, $J823:$J1828)), $K823="4 - Start", (_xlfn.XLOOKUP("4 - End", $K823:$K1828, $J823:$J1828)) - (_xlfn.XLOOKUP("4 - Start", $K823:$K1828, $J823:J1828))), "")</f>
        <v/>
      </c>
      <c r="Q823" s="535" t="str" cm="1">
        <f t="array" ref="Q823">_xlfn.IFNA(IF($P823="N", $O823, (_xlfn.IFS(AND($P823="Y", $M823="1"), 15-$O823, AND($M823="2", $P823="Y"), 9-$O823, AND($M823="3", $P823="Y"), 11-$O823))), "")</f>
        <v/>
      </c>
      <c r="R823" s="536" t="str">
        <f>IF($K823="Session Start", SUM($L823:(INDEX($K823:$K1810, (MATCH("Session End", $K823:$K1810, 0))))), "")</f>
        <v/>
      </c>
      <c r="W823" s="556" t="str">
        <f>IFERROR(INDEX('Kennel Link Mapping'!$B$1:$B$4, (MATCH('Session Log'!$V823, 'Kennel Link Mapping'!$A$1:$A$4, 0))), "")</f>
        <v/>
      </c>
    </row>
    <row r="824" spans="2:23" ht="39.75" customHeight="1" x14ac:dyDescent="0.15">
      <c r="B824" s="118"/>
      <c r="L824" s="521" t="str" cm="1">
        <f t="array" ref="L824">IFERROR(_xlfn.IFS($K824="1 - Start", (_xlfn.XLOOKUP("1 - End", $K824:$K1829,$J824:$J1829)) - (_xlfn.XLOOKUP("1 - Start", $K824:$K1829, $J824:$J1829)), $K824="2 - Start", (_xlfn.XLOOKUP("2 - End", $K824:$K1829, $J824:$J1829)) - (_xlfn.XLOOKUP("2 - Start", $K824:$K1829, $J824:$J1829)), $K824="3 - Start", (_xlfn.XLOOKUP("3 - End", $K824:K1829, $J824:$J1829)) - (_xlfn.XLOOKUP("3 - Start", $K824:K1829, $J824:$J1829)), $K824="4 - Start", (_xlfn.XLOOKUP("4 - End", $K824:$K1829, $J824:$J1829)) - (_xlfn.XLOOKUP("4 - Start", $K824:$K1829, $J824:J1829))), "")</f>
        <v/>
      </c>
      <c r="Q824" s="535" t="str" cm="1">
        <f t="array" ref="Q824">_xlfn.IFNA(IF($P824="N", $O824, (_xlfn.IFS(AND($P824="Y", $M824="1"), 15-$O824, AND($M824="2", $P824="Y"), 9-$O824, AND($M824="3", $P824="Y"), 11-$O824))), "")</f>
        <v/>
      </c>
      <c r="R824" s="536" t="str">
        <f>IF($K824="Session Start", SUM($L824:(INDEX($K824:$K1811, (MATCH("Session End", $K824:$K1811, 0))))), "")</f>
        <v/>
      </c>
      <c r="W824" s="556" t="str">
        <f>IFERROR(INDEX('Kennel Link Mapping'!$B$1:$B$4, (MATCH('Session Log'!$V824, 'Kennel Link Mapping'!$A$1:$A$4, 0))), "")</f>
        <v/>
      </c>
    </row>
    <row r="825" spans="2:23" ht="39.75" customHeight="1" x14ac:dyDescent="0.15">
      <c r="B825" s="118"/>
      <c r="L825" s="521" t="str" cm="1">
        <f t="array" ref="L825">IFERROR(_xlfn.IFS($K825="1 - Start", (_xlfn.XLOOKUP("1 - End", $K825:$K1830,$J825:$J1830)) - (_xlfn.XLOOKUP("1 - Start", $K825:$K1830, $J825:$J1830)), $K825="2 - Start", (_xlfn.XLOOKUP("2 - End", $K825:$K1830, $J825:$J1830)) - (_xlfn.XLOOKUP("2 - Start", $K825:$K1830, $J825:$J1830)), $K825="3 - Start", (_xlfn.XLOOKUP("3 - End", $K825:K1830, $J825:$J1830)) - (_xlfn.XLOOKUP("3 - Start", $K825:K1830, $J825:$J1830)), $K825="4 - Start", (_xlfn.XLOOKUP("4 - End", $K825:$K1830, $J825:$J1830)) - (_xlfn.XLOOKUP("4 - Start", $K825:$K1830, $J825:J1830))), "")</f>
        <v/>
      </c>
      <c r="Q825" s="535" t="str" cm="1">
        <f t="array" ref="Q825">_xlfn.IFNA(IF($P825="N", $O825, (_xlfn.IFS(AND($P825="Y", $M825="1"), 15-$O825, AND($M825="2", $P825="Y"), 9-$O825, AND($M825="3", $P825="Y"), 11-$O825))), "")</f>
        <v/>
      </c>
      <c r="R825" s="536" t="str">
        <f>IF($K825="Session Start", SUM($L825:(INDEX($K825:$K1812, (MATCH("Session End", $K825:$K1812, 0))))), "")</f>
        <v/>
      </c>
      <c r="W825" s="556" t="str">
        <f>IFERROR(INDEX('Kennel Link Mapping'!$B$1:$B$4, (MATCH('Session Log'!$V825, 'Kennel Link Mapping'!$A$1:$A$4, 0))), "")</f>
        <v/>
      </c>
    </row>
    <row r="826" spans="2:23" ht="39.75" customHeight="1" x14ac:dyDescent="0.15">
      <c r="B826" s="118"/>
      <c r="L826" s="521" t="str" cm="1">
        <f t="array" ref="L826">IFERROR(_xlfn.IFS($K826="1 - Start", (_xlfn.XLOOKUP("1 - End", $K826:$K1831,$J826:$J1831)) - (_xlfn.XLOOKUP("1 - Start", $K826:$K1831, $J826:$J1831)), $K826="2 - Start", (_xlfn.XLOOKUP("2 - End", $K826:$K1831, $J826:$J1831)) - (_xlfn.XLOOKUP("2 - Start", $K826:$K1831, $J826:$J1831)), $K826="3 - Start", (_xlfn.XLOOKUP("3 - End", $K826:K1831, $J826:$J1831)) - (_xlfn.XLOOKUP("3 - Start", $K826:K1831, $J826:$J1831)), $K826="4 - Start", (_xlfn.XLOOKUP("4 - End", $K826:$K1831, $J826:$J1831)) - (_xlfn.XLOOKUP("4 - Start", $K826:$K1831, $J826:J1831))), "")</f>
        <v/>
      </c>
      <c r="Q826" s="535" t="str" cm="1">
        <f t="array" ref="Q826">_xlfn.IFNA(IF($P826="N", $O826, (_xlfn.IFS(AND($P826="Y", $M826="1"), 15-$O826, AND($M826="2", $P826="Y"), 9-$O826, AND($M826="3", $P826="Y"), 11-$O826))), "")</f>
        <v/>
      </c>
      <c r="R826" s="536" t="str">
        <f>IF($K826="Session Start", SUM($L826:(INDEX($K826:$K1813, (MATCH("Session End", $K826:$K1813, 0))))), "")</f>
        <v/>
      </c>
      <c r="W826" s="556" t="str">
        <f>IFERROR(INDEX('Kennel Link Mapping'!$B$1:$B$4, (MATCH('Session Log'!$V826, 'Kennel Link Mapping'!$A$1:$A$4, 0))), "")</f>
        <v/>
      </c>
    </row>
    <row r="827" spans="2:23" ht="39.75" customHeight="1" x14ac:dyDescent="0.15">
      <c r="B827" s="118"/>
      <c r="L827" s="521" t="str" cm="1">
        <f t="array" ref="L827">IFERROR(_xlfn.IFS($K827="1 - Start", (_xlfn.XLOOKUP("1 - End", $K827:$K1832,$J827:$J1832)) - (_xlfn.XLOOKUP("1 - Start", $K827:$K1832, $J827:$J1832)), $K827="2 - Start", (_xlfn.XLOOKUP("2 - End", $K827:$K1832, $J827:$J1832)) - (_xlfn.XLOOKUP("2 - Start", $K827:$K1832, $J827:$J1832)), $K827="3 - Start", (_xlfn.XLOOKUP("3 - End", $K827:K1832, $J827:$J1832)) - (_xlfn.XLOOKUP("3 - Start", $K827:K1832, $J827:$J1832)), $K827="4 - Start", (_xlfn.XLOOKUP("4 - End", $K827:$K1832, $J827:$J1832)) - (_xlfn.XLOOKUP("4 - Start", $K827:$K1832, $J827:J1832))), "")</f>
        <v/>
      </c>
      <c r="Q827" s="535" t="str" cm="1">
        <f t="array" ref="Q827">_xlfn.IFNA(IF($P827="N", $O827, (_xlfn.IFS(AND($P827="Y", $M827="1"), 15-$O827, AND($M827="2", $P827="Y"), 9-$O827, AND($M827="3", $P827="Y"), 11-$O827))), "")</f>
        <v/>
      </c>
      <c r="R827" s="536" t="str">
        <f>IF($K827="Session Start", SUM($L827:(INDEX($K827:$K1814, (MATCH("Session End", $K827:$K1814, 0))))), "")</f>
        <v/>
      </c>
      <c r="W827" s="556" t="str">
        <f>IFERROR(INDEX('Kennel Link Mapping'!$B$1:$B$4, (MATCH('Session Log'!$V827, 'Kennel Link Mapping'!$A$1:$A$4, 0))), "")</f>
        <v/>
      </c>
    </row>
    <row r="828" spans="2:23" ht="39.75" customHeight="1" x14ac:dyDescent="0.15">
      <c r="B828" s="118"/>
      <c r="L828" s="521" t="str" cm="1">
        <f t="array" ref="L828">IFERROR(_xlfn.IFS($K828="1 - Start", (_xlfn.XLOOKUP("1 - End", $K828:$K1833,$J828:$J1833)) - (_xlfn.XLOOKUP("1 - Start", $K828:$K1833, $J828:$J1833)), $K828="2 - Start", (_xlfn.XLOOKUP("2 - End", $K828:$K1833, $J828:$J1833)) - (_xlfn.XLOOKUP("2 - Start", $K828:$K1833, $J828:$J1833)), $K828="3 - Start", (_xlfn.XLOOKUP("3 - End", $K828:K1833, $J828:$J1833)) - (_xlfn.XLOOKUP("3 - Start", $K828:K1833, $J828:$J1833)), $K828="4 - Start", (_xlfn.XLOOKUP("4 - End", $K828:$K1833, $J828:$J1833)) - (_xlfn.XLOOKUP("4 - Start", $K828:$K1833, $J828:J1833))), "")</f>
        <v/>
      </c>
      <c r="Q828" s="535" t="str" cm="1">
        <f t="array" ref="Q828">_xlfn.IFNA(IF($P828="N", $O828, (_xlfn.IFS(AND($P828="Y", $M828="1"), 15-$O828, AND($M828="2", $P828="Y"), 9-$O828, AND($M828="3", $P828="Y"), 11-$O828))), "")</f>
        <v/>
      </c>
      <c r="R828" s="536" t="str">
        <f>IF($K828="Session Start", SUM($L828:(INDEX($K828:$K1815, (MATCH("Session End", $K828:$K1815, 0))))), "")</f>
        <v/>
      </c>
      <c r="W828" s="556" t="str">
        <f>IFERROR(INDEX('Kennel Link Mapping'!$B$1:$B$4, (MATCH('Session Log'!$V828, 'Kennel Link Mapping'!$A$1:$A$4, 0))), "")</f>
        <v/>
      </c>
    </row>
    <row r="829" spans="2:23" ht="39.75" customHeight="1" x14ac:dyDescent="0.15">
      <c r="B829" s="118"/>
      <c r="L829" s="521" t="str" cm="1">
        <f t="array" ref="L829">IFERROR(_xlfn.IFS($K829="1 - Start", (_xlfn.XLOOKUP("1 - End", $K829:$K1834,$J829:$J1834)) - (_xlfn.XLOOKUP("1 - Start", $K829:$K1834, $J829:$J1834)), $K829="2 - Start", (_xlfn.XLOOKUP("2 - End", $K829:$K1834, $J829:$J1834)) - (_xlfn.XLOOKUP("2 - Start", $K829:$K1834, $J829:$J1834)), $K829="3 - Start", (_xlfn.XLOOKUP("3 - End", $K829:K1834, $J829:$J1834)) - (_xlfn.XLOOKUP("3 - Start", $K829:K1834, $J829:$J1834)), $K829="4 - Start", (_xlfn.XLOOKUP("4 - End", $K829:$K1834, $J829:$J1834)) - (_xlfn.XLOOKUP("4 - Start", $K829:$K1834, $J829:J1834))), "")</f>
        <v/>
      </c>
      <c r="Q829" s="535" t="str" cm="1">
        <f t="array" ref="Q829">_xlfn.IFNA(IF($P829="N", $O829, (_xlfn.IFS(AND($P829="Y", $M829="1"), 15-$O829, AND($M829="2", $P829="Y"), 9-$O829, AND($M829="3", $P829="Y"), 11-$O829))), "")</f>
        <v/>
      </c>
      <c r="R829" s="536" t="str">
        <f>IF($K829="Session Start", SUM($L829:(INDEX($K829:$K1816, (MATCH("Session End", $K829:$K1816, 0))))), "")</f>
        <v/>
      </c>
      <c r="W829" s="556" t="str">
        <f>IFERROR(INDEX('Kennel Link Mapping'!$B$1:$B$4, (MATCH('Session Log'!$V829, 'Kennel Link Mapping'!$A$1:$A$4, 0))), "")</f>
        <v/>
      </c>
    </row>
    <row r="830" spans="2:23" ht="39.75" customHeight="1" x14ac:dyDescent="0.15">
      <c r="B830" s="118"/>
      <c r="L830" s="521" t="str" cm="1">
        <f t="array" ref="L830">IFERROR(_xlfn.IFS($K830="1 - Start", (_xlfn.XLOOKUP("1 - End", $K830:$K1835,$J830:$J1835)) - (_xlfn.XLOOKUP("1 - Start", $K830:$K1835, $J830:$J1835)), $K830="2 - Start", (_xlfn.XLOOKUP("2 - End", $K830:$K1835, $J830:$J1835)) - (_xlfn.XLOOKUP("2 - Start", $K830:$K1835, $J830:$J1835)), $K830="3 - Start", (_xlfn.XLOOKUP("3 - End", $K830:K1835, $J830:$J1835)) - (_xlfn.XLOOKUP("3 - Start", $K830:K1835, $J830:$J1835)), $K830="4 - Start", (_xlfn.XLOOKUP("4 - End", $K830:$K1835, $J830:$J1835)) - (_xlfn.XLOOKUP("4 - Start", $K830:$K1835, $J830:J1835))), "")</f>
        <v/>
      </c>
      <c r="Q830" s="535" t="str" cm="1">
        <f t="array" ref="Q830">_xlfn.IFNA(IF($P830="N", $O830, (_xlfn.IFS(AND($P830="Y", $M830="1"), 15-$O830, AND($M830="2", $P830="Y"), 9-$O830, AND($M830="3", $P830="Y"), 11-$O830))), "")</f>
        <v/>
      </c>
      <c r="R830" s="536" t="str">
        <f>IF($K830="Session Start", SUM($L830:(INDEX($K830:$K1817, (MATCH("Session End", $K830:$K1817, 0))))), "")</f>
        <v/>
      </c>
      <c r="W830" s="556" t="str">
        <f>IFERROR(INDEX('Kennel Link Mapping'!$B$1:$B$4, (MATCH('Session Log'!$V830, 'Kennel Link Mapping'!$A$1:$A$4, 0))), "")</f>
        <v/>
      </c>
    </row>
    <row r="831" spans="2:23" ht="39.75" customHeight="1" x14ac:dyDescent="0.15">
      <c r="B831" s="118"/>
      <c r="L831" s="521" t="str" cm="1">
        <f t="array" ref="L831">IFERROR(_xlfn.IFS($K831="1 - Start", (_xlfn.XLOOKUP("1 - End", $K831:$K1836,$J831:$J1836)) - (_xlfn.XLOOKUP("1 - Start", $K831:$K1836, $J831:$J1836)), $K831="2 - Start", (_xlfn.XLOOKUP("2 - End", $K831:$K1836, $J831:$J1836)) - (_xlfn.XLOOKUP("2 - Start", $K831:$K1836, $J831:$J1836)), $K831="3 - Start", (_xlfn.XLOOKUP("3 - End", $K831:K1836, $J831:$J1836)) - (_xlfn.XLOOKUP("3 - Start", $K831:K1836, $J831:$J1836)), $K831="4 - Start", (_xlfn.XLOOKUP("4 - End", $K831:$K1836, $J831:$J1836)) - (_xlfn.XLOOKUP("4 - Start", $K831:$K1836, $J831:J1836))), "")</f>
        <v/>
      </c>
      <c r="Q831" s="535" t="str" cm="1">
        <f t="array" ref="Q831">_xlfn.IFNA(IF($P831="N", $O831, (_xlfn.IFS(AND($P831="Y", $M831="1"), 15-$O831, AND($M831="2", $P831="Y"), 9-$O831, AND($M831="3", $P831="Y"), 11-$O831))), "")</f>
        <v/>
      </c>
      <c r="R831" s="536" t="str">
        <f>IF($K831="Session Start", SUM($L831:(INDEX($K831:$K1818, (MATCH("Session End", $K831:$K1818, 0))))), "")</f>
        <v/>
      </c>
      <c r="W831" s="556" t="str">
        <f>IFERROR(INDEX('Kennel Link Mapping'!$B$1:$B$4, (MATCH('Session Log'!$V831, 'Kennel Link Mapping'!$A$1:$A$4, 0))), "")</f>
        <v/>
      </c>
    </row>
    <row r="832" spans="2:23" ht="39.75" customHeight="1" x14ac:dyDescent="0.15">
      <c r="B832" s="118"/>
      <c r="L832" s="521" t="str" cm="1">
        <f t="array" ref="L832">IFERROR(_xlfn.IFS($K832="1 - Start", (_xlfn.XLOOKUP("1 - End", $K832:$K1837,$J832:$J1837)) - (_xlfn.XLOOKUP("1 - Start", $K832:$K1837, $J832:$J1837)), $K832="2 - Start", (_xlfn.XLOOKUP("2 - End", $K832:$K1837, $J832:$J1837)) - (_xlfn.XLOOKUP("2 - Start", $K832:$K1837, $J832:$J1837)), $K832="3 - Start", (_xlfn.XLOOKUP("3 - End", $K832:K1837, $J832:$J1837)) - (_xlfn.XLOOKUP("3 - Start", $K832:K1837, $J832:$J1837)), $K832="4 - Start", (_xlfn.XLOOKUP("4 - End", $K832:$K1837, $J832:$J1837)) - (_xlfn.XLOOKUP("4 - Start", $K832:$K1837, $J832:J1837))), "")</f>
        <v/>
      </c>
      <c r="Q832" s="535" t="str" cm="1">
        <f t="array" ref="Q832">_xlfn.IFNA(IF($P832="N", $O832, (_xlfn.IFS(AND($P832="Y", $M832="1"), 15-$O832, AND($M832="2", $P832="Y"), 9-$O832, AND($M832="3", $P832="Y"), 11-$O832))), "")</f>
        <v/>
      </c>
      <c r="R832" s="536" t="str">
        <f>IF($K832="Session Start", SUM($L832:(INDEX($K832:$K1819, (MATCH("Session End", $K832:$K1819, 0))))), "")</f>
        <v/>
      </c>
      <c r="W832" s="556" t="str">
        <f>IFERROR(INDEX('Kennel Link Mapping'!$B$1:$B$4, (MATCH('Session Log'!$V832, 'Kennel Link Mapping'!$A$1:$A$4, 0))), "")</f>
        <v/>
      </c>
    </row>
    <row r="833" spans="2:23" ht="39.75" customHeight="1" x14ac:dyDescent="0.15">
      <c r="B833" s="118"/>
      <c r="L833" s="521" t="str" cm="1">
        <f t="array" ref="L833">IFERROR(_xlfn.IFS($K833="1 - Start", (_xlfn.XLOOKUP("1 - End", $K833:$K1838,$J833:$J1838)) - (_xlfn.XLOOKUP("1 - Start", $K833:$K1838, $J833:$J1838)), $K833="2 - Start", (_xlfn.XLOOKUP("2 - End", $K833:$K1838, $J833:$J1838)) - (_xlfn.XLOOKUP("2 - Start", $K833:$K1838, $J833:$J1838)), $K833="3 - Start", (_xlfn.XLOOKUP("3 - End", $K833:K1838, $J833:$J1838)) - (_xlfn.XLOOKUP("3 - Start", $K833:K1838, $J833:$J1838)), $K833="4 - Start", (_xlfn.XLOOKUP("4 - End", $K833:$K1838, $J833:$J1838)) - (_xlfn.XLOOKUP("4 - Start", $K833:$K1838, $J833:J1838))), "")</f>
        <v/>
      </c>
      <c r="Q833" s="535" t="str" cm="1">
        <f t="array" ref="Q833">_xlfn.IFNA(IF($P833="N", $O833, (_xlfn.IFS(AND($P833="Y", $M833="1"), 15-$O833, AND($M833="2", $P833="Y"), 9-$O833, AND($M833="3", $P833="Y"), 11-$O833))), "")</f>
        <v/>
      </c>
      <c r="R833" s="536" t="str">
        <f>IF($K833="Session Start", SUM($L833:(INDEX($K833:$K1820, (MATCH("Session End", $K833:$K1820, 0))))), "")</f>
        <v/>
      </c>
      <c r="W833" s="556" t="str">
        <f>IFERROR(INDEX('Kennel Link Mapping'!$B$1:$B$4, (MATCH('Session Log'!$V833, 'Kennel Link Mapping'!$A$1:$A$4, 0))), "")</f>
        <v/>
      </c>
    </row>
    <row r="834" spans="2:23" ht="39.75" customHeight="1" x14ac:dyDescent="0.15">
      <c r="B834" s="118"/>
      <c r="L834" s="521" t="str" cm="1">
        <f t="array" ref="L834">IFERROR(_xlfn.IFS($K834="1 - Start", (_xlfn.XLOOKUP("1 - End", $K834:$K1839,$J834:$J1839)) - (_xlfn.XLOOKUP("1 - Start", $K834:$K1839, $J834:$J1839)), $K834="2 - Start", (_xlfn.XLOOKUP("2 - End", $K834:$K1839, $J834:$J1839)) - (_xlfn.XLOOKUP("2 - Start", $K834:$K1839, $J834:$J1839)), $K834="3 - Start", (_xlfn.XLOOKUP("3 - End", $K834:K1839, $J834:$J1839)) - (_xlfn.XLOOKUP("3 - Start", $K834:K1839, $J834:$J1839)), $K834="4 - Start", (_xlfn.XLOOKUP("4 - End", $K834:$K1839, $J834:$J1839)) - (_xlfn.XLOOKUP("4 - Start", $K834:$K1839, $J834:J1839))), "")</f>
        <v/>
      </c>
      <c r="Q834" s="535" t="str" cm="1">
        <f t="array" ref="Q834">_xlfn.IFNA(IF($P834="N", $O834, (_xlfn.IFS(AND($P834="Y", $M834="1"), 15-$O834, AND($M834="2", $P834="Y"), 9-$O834, AND($M834="3", $P834="Y"), 11-$O834))), "")</f>
        <v/>
      </c>
      <c r="R834" s="536" t="str">
        <f>IF($K834="Session Start", SUM($L834:(INDEX($K834:$K1821, (MATCH("Session End", $K834:$K1821, 0))))), "")</f>
        <v/>
      </c>
      <c r="W834" s="556" t="str">
        <f>IFERROR(INDEX('Kennel Link Mapping'!$B$1:$B$4, (MATCH('Session Log'!$V834, 'Kennel Link Mapping'!$A$1:$A$4, 0))), "")</f>
        <v/>
      </c>
    </row>
    <row r="835" spans="2:23" ht="39.75" customHeight="1" x14ac:dyDescent="0.15">
      <c r="B835" s="118"/>
      <c r="L835" s="521" t="str" cm="1">
        <f t="array" ref="L835">IFERROR(_xlfn.IFS($K835="1 - Start", (_xlfn.XLOOKUP("1 - End", $K835:$K1840,$J835:$J1840)) - (_xlfn.XLOOKUP("1 - Start", $K835:$K1840, $J835:$J1840)), $K835="2 - Start", (_xlfn.XLOOKUP("2 - End", $K835:$K1840, $J835:$J1840)) - (_xlfn.XLOOKUP("2 - Start", $K835:$K1840, $J835:$J1840)), $K835="3 - Start", (_xlfn.XLOOKUP("3 - End", $K835:K1840, $J835:$J1840)) - (_xlfn.XLOOKUP("3 - Start", $K835:K1840, $J835:$J1840)), $K835="4 - Start", (_xlfn.XLOOKUP("4 - End", $K835:$K1840, $J835:$J1840)) - (_xlfn.XLOOKUP("4 - Start", $K835:$K1840, $J835:J1840))), "")</f>
        <v/>
      </c>
      <c r="Q835" s="535" t="str" cm="1">
        <f t="array" ref="Q835">_xlfn.IFNA(IF($P835="N", $O835, (_xlfn.IFS(AND($P835="Y", $M835="1"), 15-$O835, AND($M835="2", $P835="Y"), 9-$O835, AND($M835="3", $P835="Y"), 11-$O835))), "")</f>
        <v/>
      </c>
      <c r="R835" s="536" t="str">
        <f>IF($K835="Session Start", SUM($L835:(INDEX($K835:$K1822, (MATCH("Session End", $K835:$K1822, 0))))), "")</f>
        <v/>
      </c>
      <c r="W835" s="556" t="str">
        <f>IFERROR(INDEX('Kennel Link Mapping'!$B$1:$B$4, (MATCH('Session Log'!$V835, 'Kennel Link Mapping'!$A$1:$A$4, 0))), "")</f>
        <v/>
      </c>
    </row>
    <row r="836" spans="2:23" ht="39.75" customHeight="1" x14ac:dyDescent="0.15">
      <c r="B836" s="118"/>
      <c r="L836" s="521" t="str" cm="1">
        <f t="array" ref="L836">IFERROR(_xlfn.IFS($K836="1 - Start", (_xlfn.XLOOKUP("1 - End", $K836:$K1841,$J836:$J1841)) - (_xlfn.XLOOKUP("1 - Start", $K836:$K1841, $J836:$J1841)), $K836="2 - Start", (_xlfn.XLOOKUP("2 - End", $K836:$K1841, $J836:$J1841)) - (_xlfn.XLOOKUP("2 - Start", $K836:$K1841, $J836:$J1841)), $K836="3 - Start", (_xlfn.XLOOKUP("3 - End", $K836:K1841, $J836:$J1841)) - (_xlfn.XLOOKUP("3 - Start", $K836:K1841, $J836:$J1841)), $K836="4 - Start", (_xlfn.XLOOKUP("4 - End", $K836:$K1841, $J836:$J1841)) - (_xlfn.XLOOKUP("4 - Start", $K836:$K1841, $J836:J1841))), "")</f>
        <v/>
      </c>
      <c r="Q836" s="535" t="str" cm="1">
        <f t="array" ref="Q836">_xlfn.IFNA(IF($P836="N", $O836, (_xlfn.IFS(AND($P836="Y", $M836="1"), 15-$O836, AND($M836="2", $P836="Y"), 9-$O836, AND($M836="3", $P836="Y"), 11-$O836))), "")</f>
        <v/>
      </c>
      <c r="R836" s="536" t="str">
        <f>IF($K836="Session Start", SUM($L836:(INDEX($K836:$K1823, (MATCH("Session End", $K836:$K1823, 0))))), "")</f>
        <v/>
      </c>
      <c r="W836" s="556" t="str">
        <f>IFERROR(INDEX('Kennel Link Mapping'!$B$1:$B$4, (MATCH('Session Log'!$V836, 'Kennel Link Mapping'!$A$1:$A$4, 0))), "")</f>
        <v/>
      </c>
    </row>
    <row r="837" spans="2:23" ht="39.75" customHeight="1" x14ac:dyDescent="0.15">
      <c r="B837" s="118"/>
      <c r="L837" s="521" t="str" cm="1">
        <f t="array" ref="L837">IFERROR(_xlfn.IFS($K837="1 - Start", (_xlfn.XLOOKUP("1 - End", $K837:$K1842,$J837:$J1842)) - (_xlfn.XLOOKUP("1 - Start", $K837:$K1842, $J837:$J1842)), $K837="2 - Start", (_xlfn.XLOOKUP("2 - End", $K837:$K1842, $J837:$J1842)) - (_xlfn.XLOOKUP("2 - Start", $K837:$K1842, $J837:$J1842)), $K837="3 - Start", (_xlfn.XLOOKUP("3 - End", $K837:K1842, $J837:$J1842)) - (_xlfn.XLOOKUP("3 - Start", $K837:K1842, $J837:$J1842)), $K837="4 - Start", (_xlfn.XLOOKUP("4 - End", $K837:$K1842, $J837:$J1842)) - (_xlfn.XLOOKUP("4 - Start", $K837:$K1842, $J837:J1842))), "")</f>
        <v/>
      </c>
      <c r="Q837" s="535" t="str" cm="1">
        <f t="array" ref="Q837">_xlfn.IFNA(IF($P837="N", $O837, (_xlfn.IFS(AND($P837="Y", $M837="1"), 15-$O837, AND($M837="2", $P837="Y"), 9-$O837, AND($M837="3", $P837="Y"), 11-$O837))), "")</f>
        <v/>
      </c>
      <c r="R837" s="536" t="str">
        <f>IF($K837="Session Start", SUM($L837:(INDEX($K837:$K1824, (MATCH("Session End", $K837:$K1824, 0))))), "")</f>
        <v/>
      </c>
      <c r="W837" s="556" t="str">
        <f>IFERROR(INDEX('Kennel Link Mapping'!$B$1:$B$4, (MATCH('Session Log'!$V837, 'Kennel Link Mapping'!$A$1:$A$4, 0))), "")</f>
        <v/>
      </c>
    </row>
    <row r="838" spans="2:23" ht="39.75" customHeight="1" x14ac:dyDescent="0.15">
      <c r="B838" s="118"/>
      <c r="L838" s="521" t="str" cm="1">
        <f t="array" ref="L838">IFERROR(_xlfn.IFS($K838="1 - Start", (_xlfn.XLOOKUP("1 - End", $K838:$K1843,$J838:$J1843)) - (_xlfn.XLOOKUP("1 - Start", $K838:$K1843, $J838:$J1843)), $K838="2 - Start", (_xlfn.XLOOKUP("2 - End", $K838:$K1843, $J838:$J1843)) - (_xlfn.XLOOKUP("2 - Start", $K838:$K1843, $J838:$J1843)), $K838="3 - Start", (_xlfn.XLOOKUP("3 - End", $K838:K1843, $J838:$J1843)) - (_xlfn.XLOOKUP("3 - Start", $K838:K1843, $J838:$J1843)), $K838="4 - Start", (_xlfn.XLOOKUP("4 - End", $K838:$K1843, $J838:$J1843)) - (_xlfn.XLOOKUP("4 - Start", $K838:$K1843, $J838:J1843))), "")</f>
        <v/>
      </c>
      <c r="Q838" s="535" t="str" cm="1">
        <f t="array" ref="Q838">_xlfn.IFNA(IF($P838="N", $O838, (_xlfn.IFS(AND($P838="Y", $M838="1"), 15-$O838, AND($M838="2", $P838="Y"), 9-$O838, AND($M838="3", $P838="Y"), 11-$O838))), "")</f>
        <v/>
      </c>
      <c r="R838" s="536" t="str">
        <f>IF($K838="Session Start", SUM($L838:(INDEX($K838:$K1825, (MATCH("Session End", $K838:$K1825, 0))))), "")</f>
        <v/>
      </c>
      <c r="W838" s="556" t="str">
        <f>IFERROR(INDEX('Kennel Link Mapping'!$B$1:$B$4, (MATCH('Session Log'!$V838, 'Kennel Link Mapping'!$A$1:$A$4, 0))), "")</f>
        <v/>
      </c>
    </row>
    <row r="839" spans="2:23" ht="39.75" customHeight="1" x14ac:dyDescent="0.15">
      <c r="B839" s="118"/>
      <c r="L839" s="521" t="str" cm="1">
        <f t="array" ref="L839">IFERROR(_xlfn.IFS($K839="1 - Start", (_xlfn.XLOOKUP("1 - End", $K839:$K1844,$J839:$J1844)) - (_xlfn.XLOOKUP("1 - Start", $K839:$K1844, $J839:$J1844)), $K839="2 - Start", (_xlfn.XLOOKUP("2 - End", $K839:$K1844, $J839:$J1844)) - (_xlfn.XLOOKUP("2 - Start", $K839:$K1844, $J839:$J1844)), $K839="3 - Start", (_xlfn.XLOOKUP("3 - End", $K839:K1844, $J839:$J1844)) - (_xlfn.XLOOKUP("3 - Start", $K839:K1844, $J839:$J1844)), $K839="4 - Start", (_xlfn.XLOOKUP("4 - End", $K839:$K1844, $J839:$J1844)) - (_xlfn.XLOOKUP("4 - Start", $K839:$K1844, $J839:J1844))), "")</f>
        <v/>
      </c>
      <c r="Q839" s="535" t="str" cm="1">
        <f t="array" ref="Q839">_xlfn.IFNA(IF($P839="N", $O839, (_xlfn.IFS(AND($P839="Y", $M839="1"), 15-$O839, AND($M839="2", $P839="Y"), 9-$O839, AND($M839="3", $P839="Y"), 11-$O839))), "")</f>
        <v/>
      </c>
      <c r="R839" s="536" t="str">
        <f>IF($K839="Session Start", SUM($L839:(INDEX($K839:$K1826, (MATCH("Session End", $K839:$K1826, 0))))), "")</f>
        <v/>
      </c>
      <c r="W839" s="556" t="str">
        <f>IFERROR(INDEX('Kennel Link Mapping'!$B$1:$B$4, (MATCH('Session Log'!$V839, 'Kennel Link Mapping'!$A$1:$A$4, 0))), "")</f>
        <v/>
      </c>
    </row>
    <row r="840" spans="2:23" ht="39.75" customHeight="1" x14ac:dyDescent="0.15">
      <c r="B840" s="118"/>
      <c r="L840" s="521" t="str" cm="1">
        <f t="array" ref="L840">IFERROR(_xlfn.IFS($K840="1 - Start", (_xlfn.XLOOKUP("1 - End", $K840:$K1845,$J840:$J1845)) - (_xlfn.XLOOKUP("1 - Start", $K840:$K1845, $J840:$J1845)), $K840="2 - Start", (_xlfn.XLOOKUP("2 - End", $K840:$K1845, $J840:$J1845)) - (_xlfn.XLOOKUP("2 - Start", $K840:$K1845, $J840:$J1845)), $K840="3 - Start", (_xlfn.XLOOKUP("3 - End", $K840:K1845, $J840:$J1845)) - (_xlfn.XLOOKUP("3 - Start", $K840:K1845, $J840:$J1845)), $K840="4 - Start", (_xlfn.XLOOKUP("4 - End", $K840:$K1845, $J840:$J1845)) - (_xlfn.XLOOKUP("4 - Start", $K840:$K1845, $J840:J1845))), "")</f>
        <v/>
      </c>
      <c r="Q840" s="535" t="str" cm="1">
        <f t="array" ref="Q840">_xlfn.IFNA(IF($P840="N", $O840, (_xlfn.IFS(AND($P840="Y", $M840="1"), 15-$O840, AND($M840="2", $P840="Y"), 9-$O840, AND($M840="3", $P840="Y"), 11-$O840))), "")</f>
        <v/>
      </c>
      <c r="R840" s="536" t="str">
        <f>IF($K840="Session Start", SUM($L840:(INDEX($K840:$K1827, (MATCH("Session End", $K840:$K1827, 0))))), "")</f>
        <v/>
      </c>
      <c r="W840" s="556" t="str">
        <f>IFERROR(INDEX('Kennel Link Mapping'!$B$1:$B$4, (MATCH('Session Log'!$V840, 'Kennel Link Mapping'!$A$1:$A$4, 0))), "")</f>
        <v/>
      </c>
    </row>
    <row r="841" spans="2:23" ht="39.75" customHeight="1" x14ac:dyDescent="0.15">
      <c r="B841" s="118"/>
      <c r="L841" s="521" t="str" cm="1">
        <f t="array" ref="L841">IFERROR(_xlfn.IFS($K841="1 - Start", (_xlfn.XLOOKUP("1 - End", $K841:$K1846,$J841:$J1846)) - (_xlfn.XLOOKUP("1 - Start", $K841:$K1846, $J841:$J1846)), $K841="2 - Start", (_xlfn.XLOOKUP("2 - End", $K841:$K1846, $J841:$J1846)) - (_xlfn.XLOOKUP("2 - Start", $K841:$K1846, $J841:$J1846)), $K841="3 - Start", (_xlfn.XLOOKUP("3 - End", $K841:K1846, $J841:$J1846)) - (_xlfn.XLOOKUP("3 - Start", $K841:K1846, $J841:$J1846)), $K841="4 - Start", (_xlfn.XLOOKUP("4 - End", $K841:$K1846, $J841:$J1846)) - (_xlfn.XLOOKUP("4 - Start", $K841:$K1846, $J841:J1846))), "")</f>
        <v/>
      </c>
      <c r="Q841" s="535" t="str" cm="1">
        <f t="array" ref="Q841">_xlfn.IFNA(IF($P841="N", $O841, (_xlfn.IFS(AND($P841="Y", $M841="1"), 15-$O841, AND($M841="2", $P841="Y"), 9-$O841, AND($M841="3", $P841="Y"), 11-$O841))), "")</f>
        <v/>
      </c>
      <c r="R841" s="536" t="str">
        <f>IF($K841="Session Start", SUM($L841:(INDEX($K841:$K1828, (MATCH("Session End", $K841:$K1828, 0))))), "")</f>
        <v/>
      </c>
      <c r="W841" s="556" t="str">
        <f>IFERROR(INDEX('Kennel Link Mapping'!$B$1:$B$4, (MATCH('Session Log'!$V841, 'Kennel Link Mapping'!$A$1:$A$4, 0))), "")</f>
        <v/>
      </c>
    </row>
    <row r="842" spans="2:23" ht="39.75" customHeight="1" x14ac:dyDescent="0.15">
      <c r="B842" s="118"/>
      <c r="L842" s="521" t="str" cm="1">
        <f t="array" ref="L842">IFERROR(_xlfn.IFS($K842="1 - Start", (_xlfn.XLOOKUP("1 - End", $K842:$K1847,$J842:$J1847)) - (_xlfn.XLOOKUP("1 - Start", $K842:$K1847, $J842:$J1847)), $K842="2 - Start", (_xlfn.XLOOKUP("2 - End", $K842:$K1847, $J842:$J1847)) - (_xlfn.XLOOKUP("2 - Start", $K842:$K1847, $J842:$J1847)), $K842="3 - Start", (_xlfn.XLOOKUP("3 - End", $K842:K1847, $J842:$J1847)) - (_xlfn.XLOOKUP("3 - Start", $K842:K1847, $J842:$J1847)), $K842="4 - Start", (_xlfn.XLOOKUP("4 - End", $K842:$K1847, $J842:$J1847)) - (_xlfn.XLOOKUP("4 - Start", $K842:$K1847, $J842:J1847))), "")</f>
        <v/>
      </c>
      <c r="Q842" s="535" t="str" cm="1">
        <f t="array" ref="Q842">_xlfn.IFNA(IF($P842="N", $O842, (_xlfn.IFS(AND($P842="Y", $M842="1"), 15-$O842, AND($M842="2", $P842="Y"), 9-$O842, AND($M842="3", $P842="Y"), 11-$O842))), "")</f>
        <v/>
      </c>
      <c r="R842" s="536" t="str">
        <f>IF($K842="Session Start", SUM($L842:(INDEX($K842:$K1829, (MATCH("Session End", $K842:$K1829, 0))))), "")</f>
        <v/>
      </c>
      <c r="W842" s="556" t="str">
        <f>IFERROR(INDEX('Kennel Link Mapping'!$B$1:$B$4, (MATCH('Session Log'!$V842, 'Kennel Link Mapping'!$A$1:$A$4, 0))), "")</f>
        <v/>
      </c>
    </row>
    <row r="843" spans="2:23" ht="39.75" customHeight="1" x14ac:dyDescent="0.15">
      <c r="B843" s="118"/>
      <c r="L843" s="521" t="str" cm="1">
        <f t="array" ref="L843">IFERROR(_xlfn.IFS($K843="1 - Start", (_xlfn.XLOOKUP("1 - End", $K843:$K1848,$J843:$J1848)) - (_xlfn.XLOOKUP("1 - Start", $K843:$K1848, $J843:$J1848)), $K843="2 - Start", (_xlfn.XLOOKUP("2 - End", $K843:$K1848, $J843:$J1848)) - (_xlfn.XLOOKUP("2 - Start", $K843:$K1848, $J843:$J1848)), $K843="3 - Start", (_xlfn.XLOOKUP("3 - End", $K843:K1848, $J843:$J1848)) - (_xlfn.XLOOKUP("3 - Start", $K843:K1848, $J843:$J1848)), $K843="4 - Start", (_xlfn.XLOOKUP("4 - End", $K843:$K1848, $J843:$J1848)) - (_xlfn.XLOOKUP("4 - Start", $K843:$K1848, $J843:J1848))), "")</f>
        <v/>
      </c>
      <c r="Q843" s="535" t="str" cm="1">
        <f t="array" ref="Q843">_xlfn.IFNA(IF($P843="N", $O843, (_xlfn.IFS(AND($P843="Y", $M843="1"), 15-$O843, AND($M843="2", $P843="Y"), 9-$O843, AND($M843="3", $P843="Y"), 11-$O843))), "")</f>
        <v/>
      </c>
      <c r="R843" s="536" t="str">
        <f>IF($K843="Session Start", SUM($L843:(INDEX($K843:$K1830, (MATCH("Session End", $K843:$K1830, 0))))), "")</f>
        <v/>
      </c>
      <c r="W843" s="556" t="str">
        <f>IFERROR(INDEX('Kennel Link Mapping'!$B$1:$B$4, (MATCH('Session Log'!$V843, 'Kennel Link Mapping'!$A$1:$A$4, 0))), "")</f>
        <v/>
      </c>
    </row>
    <row r="844" spans="2:23" ht="39.75" customHeight="1" x14ac:dyDescent="0.15">
      <c r="B844" s="118"/>
      <c r="L844" s="521" t="str" cm="1">
        <f t="array" ref="L844">IFERROR(_xlfn.IFS($K844="1 - Start", (_xlfn.XLOOKUP("1 - End", $K844:$K1849,$J844:$J1849)) - (_xlfn.XLOOKUP("1 - Start", $K844:$K1849, $J844:$J1849)), $K844="2 - Start", (_xlfn.XLOOKUP("2 - End", $K844:$K1849, $J844:$J1849)) - (_xlfn.XLOOKUP("2 - Start", $K844:$K1849, $J844:$J1849)), $K844="3 - Start", (_xlfn.XLOOKUP("3 - End", $K844:K1849, $J844:$J1849)) - (_xlfn.XLOOKUP("3 - Start", $K844:K1849, $J844:$J1849)), $K844="4 - Start", (_xlfn.XLOOKUP("4 - End", $K844:$K1849, $J844:$J1849)) - (_xlfn.XLOOKUP("4 - Start", $K844:$K1849, $J844:J1849))), "")</f>
        <v/>
      </c>
      <c r="Q844" s="535" t="str" cm="1">
        <f t="array" ref="Q844">_xlfn.IFNA(IF($P844="N", $O844, (_xlfn.IFS(AND($P844="Y", $M844="1"), 15-$O844, AND($M844="2", $P844="Y"), 9-$O844, AND($M844="3", $P844="Y"), 11-$O844))), "")</f>
        <v/>
      </c>
      <c r="R844" s="536" t="str">
        <f>IF($K844="Session Start", SUM($L844:(INDEX($K844:$K1831, (MATCH("Session End", $K844:$K1831, 0))))), "")</f>
        <v/>
      </c>
      <c r="W844" s="556" t="str">
        <f>IFERROR(INDEX('Kennel Link Mapping'!$B$1:$B$4, (MATCH('Session Log'!$V844, 'Kennel Link Mapping'!$A$1:$A$4, 0))), "")</f>
        <v/>
      </c>
    </row>
    <row r="845" spans="2:23" ht="39.75" customHeight="1" x14ac:dyDescent="0.15">
      <c r="B845" s="118"/>
      <c r="L845" s="521" t="str" cm="1">
        <f t="array" ref="L845">IFERROR(_xlfn.IFS($K845="1 - Start", (_xlfn.XLOOKUP("1 - End", $K845:$K1850,$J845:$J1850)) - (_xlfn.XLOOKUP("1 - Start", $K845:$K1850, $J845:$J1850)), $K845="2 - Start", (_xlfn.XLOOKUP("2 - End", $K845:$K1850, $J845:$J1850)) - (_xlfn.XLOOKUP("2 - Start", $K845:$K1850, $J845:$J1850)), $K845="3 - Start", (_xlfn.XLOOKUP("3 - End", $K845:K1850, $J845:$J1850)) - (_xlfn.XLOOKUP("3 - Start", $K845:K1850, $J845:$J1850)), $K845="4 - Start", (_xlfn.XLOOKUP("4 - End", $K845:$K1850, $J845:$J1850)) - (_xlfn.XLOOKUP("4 - Start", $K845:$K1850, $J845:J1850))), "")</f>
        <v/>
      </c>
      <c r="Q845" s="535" t="str" cm="1">
        <f t="array" ref="Q845">_xlfn.IFNA(IF($P845="N", $O845, (_xlfn.IFS(AND($P845="Y", $M845="1"), 15-$O845, AND($M845="2", $P845="Y"), 9-$O845, AND($M845="3", $P845="Y"), 11-$O845))), "")</f>
        <v/>
      </c>
      <c r="R845" s="536" t="str">
        <f>IF($K845="Session Start", SUM($L845:(INDEX($K845:$K1832, (MATCH("Session End", $K845:$K1832, 0))))), "")</f>
        <v/>
      </c>
      <c r="W845" s="556" t="str">
        <f>IFERROR(INDEX('Kennel Link Mapping'!$B$1:$B$4, (MATCH('Session Log'!$V845, 'Kennel Link Mapping'!$A$1:$A$4, 0))), "")</f>
        <v/>
      </c>
    </row>
    <row r="846" spans="2:23" ht="39.75" customHeight="1" x14ac:dyDescent="0.15">
      <c r="B846" s="118"/>
      <c r="L846" s="521" t="str" cm="1">
        <f t="array" ref="L846">IFERROR(_xlfn.IFS($K846="1 - Start", (_xlfn.XLOOKUP("1 - End", $K846:$K1851,$J846:$J1851)) - (_xlfn.XLOOKUP("1 - Start", $K846:$K1851, $J846:$J1851)), $K846="2 - Start", (_xlfn.XLOOKUP("2 - End", $K846:$K1851, $J846:$J1851)) - (_xlfn.XLOOKUP("2 - Start", $K846:$K1851, $J846:$J1851)), $K846="3 - Start", (_xlfn.XLOOKUP("3 - End", $K846:K1851, $J846:$J1851)) - (_xlfn.XLOOKUP("3 - Start", $K846:K1851, $J846:$J1851)), $K846="4 - Start", (_xlfn.XLOOKUP("4 - End", $K846:$K1851, $J846:$J1851)) - (_xlfn.XLOOKUP("4 - Start", $K846:$K1851, $J846:J1851))), "")</f>
        <v/>
      </c>
      <c r="Q846" s="535" t="str" cm="1">
        <f t="array" ref="Q846">_xlfn.IFNA(IF($P846="N", $O846, (_xlfn.IFS(AND($P846="Y", $M846="1"), 15-$O846, AND($M846="2", $P846="Y"), 9-$O846, AND($M846="3", $P846="Y"), 11-$O846))), "")</f>
        <v/>
      </c>
      <c r="R846" s="536" t="str">
        <f>IF($K846="Session Start", SUM($L846:(INDEX($K846:$K1833, (MATCH("Session End", $K846:$K1833, 0))))), "")</f>
        <v/>
      </c>
      <c r="W846" s="556" t="str">
        <f>IFERROR(INDEX('Kennel Link Mapping'!$B$1:$B$4, (MATCH('Session Log'!$V846, 'Kennel Link Mapping'!$A$1:$A$4, 0))), "")</f>
        <v/>
      </c>
    </row>
    <row r="847" spans="2:23" ht="39.75" customHeight="1" x14ac:dyDescent="0.15">
      <c r="B847" s="118"/>
      <c r="L847" s="521" t="str" cm="1">
        <f t="array" ref="L847">IFERROR(_xlfn.IFS($K847="1 - Start", (_xlfn.XLOOKUP("1 - End", $K847:$K1852,$J847:$J1852)) - (_xlfn.XLOOKUP("1 - Start", $K847:$K1852, $J847:$J1852)), $K847="2 - Start", (_xlfn.XLOOKUP("2 - End", $K847:$K1852, $J847:$J1852)) - (_xlfn.XLOOKUP("2 - Start", $K847:$K1852, $J847:$J1852)), $K847="3 - Start", (_xlfn.XLOOKUP("3 - End", $K847:K1852, $J847:$J1852)) - (_xlfn.XLOOKUP("3 - Start", $K847:K1852, $J847:$J1852)), $K847="4 - Start", (_xlfn.XLOOKUP("4 - End", $K847:$K1852, $J847:$J1852)) - (_xlfn.XLOOKUP("4 - Start", $K847:$K1852, $J847:J1852))), "")</f>
        <v/>
      </c>
      <c r="Q847" s="535" t="str" cm="1">
        <f t="array" ref="Q847">_xlfn.IFNA(IF($P847="N", $O847, (_xlfn.IFS(AND($P847="Y", $M847="1"), 15-$O847, AND($M847="2", $P847="Y"), 9-$O847, AND($M847="3", $P847="Y"), 11-$O847))), "")</f>
        <v/>
      </c>
      <c r="R847" s="536" t="str">
        <f>IF($K847="Session Start", SUM($L847:(INDEX($K847:$K1834, (MATCH("Session End", $K847:$K1834, 0))))), "")</f>
        <v/>
      </c>
      <c r="W847" s="556" t="str">
        <f>IFERROR(INDEX('Kennel Link Mapping'!$B$1:$B$4, (MATCH('Session Log'!$V847, 'Kennel Link Mapping'!$A$1:$A$4, 0))), "")</f>
        <v/>
      </c>
    </row>
    <row r="848" spans="2:23" ht="39.75" customHeight="1" x14ac:dyDescent="0.15">
      <c r="B848" s="118"/>
      <c r="L848" s="521" t="str" cm="1">
        <f t="array" ref="L848">IFERROR(_xlfn.IFS($K848="1 - Start", (_xlfn.XLOOKUP("1 - End", $K848:$K1853,$J848:$J1853)) - (_xlfn.XLOOKUP("1 - Start", $K848:$K1853, $J848:$J1853)), $K848="2 - Start", (_xlfn.XLOOKUP("2 - End", $K848:$K1853, $J848:$J1853)) - (_xlfn.XLOOKUP("2 - Start", $K848:$K1853, $J848:$J1853)), $K848="3 - Start", (_xlfn.XLOOKUP("3 - End", $K848:K1853, $J848:$J1853)) - (_xlfn.XLOOKUP("3 - Start", $K848:K1853, $J848:$J1853)), $K848="4 - Start", (_xlfn.XLOOKUP("4 - End", $K848:$K1853, $J848:$J1853)) - (_xlfn.XLOOKUP("4 - Start", $K848:$K1853, $J848:J1853))), "")</f>
        <v/>
      </c>
      <c r="Q848" s="535" t="str" cm="1">
        <f t="array" ref="Q848">_xlfn.IFNA(IF($P848="N", $O848, (_xlfn.IFS(AND($P848="Y", $M848="1"), 15-$O848, AND($M848="2", $P848="Y"), 9-$O848, AND($M848="3", $P848="Y"), 11-$O848))), "")</f>
        <v/>
      </c>
      <c r="R848" s="536" t="str">
        <f>IF($K848="Session Start", SUM($L848:(INDEX($K848:$K1835, (MATCH("Session End", $K848:$K1835, 0))))), "")</f>
        <v/>
      </c>
      <c r="W848" s="556" t="str">
        <f>IFERROR(INDEX('Kennel Link Mapping'!$B$1:$B$4, (MATCH('Session Log'!$V848, 'Kennel Link Mapping'!$A$1:$A$4, 0))), "")</f>
        <v/>
      </c>
    </row>
    <row r="849" spans="2:23" ht="39.75" customHeight="1" x14ac:dyDescent="0.15">
      <c r="B849" s="118"/>
      <c r="L849" s="521" t="str" cm="1">
        <f t="array" ref="L849">IFERROR(_xlfn.IFS($K849="1 - Start", (_xlfn.XLOOKUP("1 - End", $K849:$K1854,$J849:$J1854)) - (_xlfn.XLOOKUP("1 - Start", $K849:$K1854, $J849:$J1854)), $K849="2 - Start", (_xlfn.XLOOKUP("2 - End", $K849:$K1854, $J849:$J1854)) - (_xlfn.XLOOKUP("2 - Start", $K849:$K1854, $J849:$J1854)), $K849="3 - Start", (_xlfn.XLOOKUP("3 - End", $K849:K1854, $J849:$J1854)) - (_xlfn.XLOOKUP("3 - Start", $K849:K1854, $J849:$J1854)), $K849="4 - Start", (_xlfn.XLOOKUP("4 - End", $K849:$K1854, $J849:$J1854)) - (_xlfn.XLOOKUP("4 - Start", $K849:$K1854, $J849:J1854))), "")</f>
        <v/>
      </c>
      <c r="Q849" s="535" t="str" cm="1">
        <f t="array" ref="Q849">_xlfn.IFNA(IF($P849="N", $O849, (_xlfn.IFS(AND($P849="Y", $M849="1"), 15-$O849, AND($M849="2", $P849="Y"), 9-$O849, AND($M849="3", $P849="Y"), 11-$O849))), "")</f>
        <v/>
      </c>
      <c r="R849" s="536" t="str">
        <f>IF($K849="Session Start", SUM($L849:(INDEX($K849:$K1836, (MATCH("Session End", $K849:$K1836, 0))))), "")</f>
        <v/>
      </c>
      <c r="W849" s="556" t="str">
        <f>IFERROR(INDEX('Kennel Link Mapping'!$B$1:$B$4, (MATCH('Session Log'!$V849, 'Kennel Link Mapping'!$A$1:$A$4, 0))), "")</f>
        <v/>
      </c>
    </row>
    <row r="850" spans="2:23" ht="39.75" customHeight="1" x14ac:dyDescent="0.15">
      <c r="B850" s="118"/>
      <c r="L850" s="521" t="str" cm="1">
        <f t="array" ref="L850">IFERROR(_xlfn.IFS($K850="1 - Start", (_xlfn.XLOOKUP("1 - End", $K850:$K1855,$J850:$J1855)) - (_xlfn.XLOOKUP("1 - Start", $K850:$K1855, $J850:$J1855)), $K850="2 - Start", (_xlfn.XLOOKUP("2 - End", $K850:$K1855, $J850:$J1855)) - (_xlfn.XLOOKUP("2 - Start", $K850:$K1855, $J850:$J1855)), $K850="3 - Start", (_xlfn.XLOOKUP("3 - End", $K850:K1855, $J850:$J1855)) - (_xlfn.XLOOKUP("3 - Start", $K850:K1855, $J850:$J1855)), $K850="4 - Start", (_xlfn.XLOOKUP("4 - End", $K850:$K1855, $J850:$J1855)) - (_xlfn.XLOOKUP("4 - Start", $K850:$K1855, $J850:J1855))), "")</f>
        <v/>
      </c>
      <c r="Q850" s="535" t="str" cm="1">
        <f t="array" ref="Q850">_xlfn.IFNA(IF($P850="N", $O850, (_xlfn.IFS(AND($P850="Y", $M850="1"), 15-$O850, AND($M850="2", $P850="Y"), 9-$O850, AND($M850="3", $P850="Y"), 11-$O850))), "")</f>
        <v/>
      </c>
      <c r="R850" s="536" t="str">
        <f>IF($K850="Session Start", SUM($L850:(INDEX($K850:$K1837, (MATCH("Session End", $K850:$K1837, 0))))), "")</f>
        <v/>
      </c>
    </row>
    <row r="851" spans="2:23" ht="39.75" customHeight="1" x14ac:dyDescent="0.15">
      <c r="B851" s="118"/>
      <c r="L851" s="521" t="str" cm="1">
        <f t="array" ref="L851">IFERROR(_xlfn.IFS($K851="1 - Start", (_xlfn.XLOOKUP("1 - End", $K851:$K1856,$J851:$J1856)) - (_xlfn.XLOOKUP("1 - Start", $K851:$K1856, $J851:$J1856)), $K851="2 - Start", (_xlfn.XLOOKUP("2 - End", $K851:$K1856, $J851:$J1856)) - (_xlfn.XLOOKUP("2 - Start", $K851:$K1856, $J851:$J1856)), $K851="3 - Start", (_xlfn.XLOOKUP("3 - End", $K851:K1856, $J851:$J1856)) - (_xlfn.XLOOKUP("3 - Start", $K851:K1856, $J851:$J1856)), $K851="4 - Start", (_xlfn.XLOOKUP("4 - End", $K851:$K1856, $J851:$J1856)) - (_xlfn.XLOOKUP("4 - Start", $K851:$K1856, $J851:J1856))), "")</f>
        <v/>
      </c>
      <c r="Q851" s="535" t="str" cm="1">
        <f t="array" ref="Q851">_xlfn.IFNA(IF($P851="N", $O851, (_xlfn.IFS(AND($P851="Y", $M851="1"), 15-$O851, AND($M851="2", $P851="Y"), 9-$O851, AND($M851="3", $P851="Y"), 11-$O851))), "")</f>
        <v/>
      </c>
      <c r="R851" s="536" t="str">
        <f>IF($K851="Session Start", SUM($L851:(INDEX($K851:$K1838, (MATCH("Session End", $K851:$K1838, 0))))), "")</f>
        <v/>
      </c>
    </row>
    <row r="852" spans="2:23" ht="39.75" customHeight="1" x14ac:dyDescent="0.15">
      <c r="B852" s="118"/>
      <c r="L852" s="521" t="str" cm="1">
        <f t="array" ref="L852">IFERROR(_xlfn.IFS($K852="1 - Start", (_xlfn.XLOOKUP("1 - End", $K852:$K1857,$J852:$J1857)) - (_xlfn.XLOOKUP("1 - Start", $K852:$K1857, $J852:$J1857)), $K852="2 - Start", (_xlfn.XLOOKUP("2 - End", $K852:$K1857, $J852:$J1857)) - (_xlfn.XLOOKUP("2 - Start", $K852:$K1857, $J852:$J1857)), $K852="3 - Start", (_xlfn.XLOOKUP("3 - End", $K852:K1857, $J852:$J1857)) - (_xlfn.XLOOKUP("3 - Start", $K852:K1857, $J852:$J1857)), $K852="4 - Start", (_xlfn.XLOOKUP("4 - End", $K852:$K1857, $J852:$J1857)) - (_xlfn.XLOOKUP("4 - Start", $K852:$K1857, $J852:J1857))), "")</f>
        <v/>
      </c>
      <c r="Q852" s="535" t="str" cm="1">
        <f t="array" ref="Q852">_xlfn.IFNA(IF($P852="N", $O852, (_xlfn.IFS(AND($P852="Y", $M852="1"), 15-$O852, AND($M852="2", $P852="Y"), 9-$O852, AND($M852="3", $P852="Y"), 11-$O852))), "")</f>
        <v/>
      </c>
      <c r="R852" s="536" t="str">
        <f>IF($K852="Session Start", SUM($L852:(INDEX($K852:$K1839, (MATCH("Session End", $K852:$K1839, 0))))), "")</f>
        <v/>
      </c>
    </row>
    <row r="853" spans="2:23" ht="39.75" customHeight="1" x14ac:dyDescent="0.15">
      <c r="B853" s="118"/>
      <c r="L853" s="521" t="str" cm="1">
        <f t="array" ref="L853">IFERROR(_xlfn.IFS($K853="1 - Start", (_xlfn.XLOOKUP("1 - End", $K853:$K1858,$J853:$J1858)) - (_xlfn.XLOOKUP("1 - Start", $K853:$K1858, $J853:$J1858)), $K853="2 - Start", (_xlfn.XLOOKUP("2 - End", $K853:$K1858, $J853:$J1858)) - (_xlfn.XLOOKUP("2 - Start", $K853:$K1858, $J853:$J1858)), $K853="3 - Start", (_xlfn.XLOOKUP("3 - End", $K853:K1858, $J853:$J1858)) - (_xlfn.XLOOKUP("3 - Start", $K853:K1858, $J853:$J1858)), $K853="4 - Start", (_xlfn.XLOOKUP("4 - End", $K853:$K1858, $J853:$J1858)) - (_xlfn.XLOOKUP("4 - Start", $K853:$K1858, $J853:J1858))), "")</f>
        <v/>
      </c>
      <c r="Q853" s="535" t="str" cm="1">
        <f t="array" ref="Q853">_xlfn.IFNA(IF($P853="N", $O853, (_xlfn.IFS(AND($P853="Y", $M853="1"), 15-$O853, AND($M853="2", $P853="Y"), 9-$O853, AND($M853="3", $P853="Y"), 11-$O853))), "")</f>
        <v/>
      </c>
      <c r="R853" s="536" t="str">
        <f>IF($K853="Session Start", SUM($L853:(INDEX($K853:$K1840, (MATCH("Session End", $K853:$K1840, 0))))), "")</f>
        <v/>
      </c>
    </row>
    <row r="854" spans="2:23" ht="39.75" customHeight="1" x14ac:dyDescent="0.15">
      <c r="B854" s="118"/>
      <c r="L854" s="521" t="str" cm="1">
        <f t="array" ref="L854">IFERROR(_xlfn.IFS($K854="1 - Start", (_xlfn.XLOOKUP("1 - End", $K854:$K1859,$J854:$J1859)) - (_xlfn.XLOOKUP("1 - Start", $K854:$K1859, $J854:$J1859)), $K854="2 - Start", (_xlfn.XLOOKUP("2 - End", $K854:$K1859, $J854:$J1859)) - (_xlfn.XLOOKUP("2 - Start", $K854:$K1859, $J854:$J1859)), $K854="3 - Start", (_xlfn.XLOOKUP("3 - End", $K854:K1859, $J854:$J1859)) - (_xlfn.XLOOKUP("3 - Start", $K854:K1859, $J854:$J1859)), $K854="4 - Start", (_xlfn.XLOOKUP("4 - End", $K854:$K1859, $J854:$J1859)) - (_xlfn.XLOOKUP("4 - Start", $K854:$K1859, $J854:J1859))), "")</f>
        <v/>
      </c>
      <c r="Q854" s="535" t="str" cm="1">
        <f t="array" ref="Q854">_xlfn.IFNA(IF($P854="N", $O854, (_xlfn.IFS(AND($P854="Y", $M854="1"), 15-$O854, AND($M854="2", $P854="Y"), 9-$O854, AND($M854="3", $P854="Y"), 11-$O854))), "")</f>
        <v/>
      </c>
      <c r="R854" s="536" t="str">
        <f>IF($K854="Session Start", SUM($L854:(INDEX($K854:$K1841, (MATCH("Session End", $K854:$K1841, 0))))), "")</f>
        <v/>
      </c>
    </row>
    <row r="855" spans="2:23" ht="39.75" customHeight="1" x14ac:dyDescent="0.15">
      <c r="B855" s="118"/>
      <c r="L855" s="521" t="str" cm="1">
        <f t="array" ref="L855">IFERROR(_xlfn.IFS($K855="1 - Start", (_xlfn.XLOOKUP("1 - End", $K855:$K1860,$J855:$J1860)) - (_xlfn.XLOOKUP("1 - Start", $K855:$K1860, $J855:$J1860)), $K855="2 - Start", (_xlfn.XLOOKUP("2 - End", $K855:$K1860, $J855:$J1860)) - (_xlfn.XLOOKUP("2 - Start", $K855:$K1860, $J855:$J1860)), $K855="3 - Start", (_xlfn.XLOOKUP("3 - End", $K855:K1860, $J855:$J1860)) - (_xlfn.XLOOKUP("3 - Start", $K855:K1860, $J855:$J1860)), $K855="4 - Start", (_xlfn.XLOOKUP("4 - End", $K855:$K1860, $J855:$J1860)) - (_xlfn.XLOOKUP("4 - Start", $K855:$K1860, $J855:J1860))), "")</f>
        <v/>
      </c>
      <c r="Q855" s="535" t="str" cm="1">
        <f t="array" ref="Q855">_xlfn.IFNA(IF($P855="N", $O855, (_xlfn.IFS(AND($P855="Y", $M855="1"), 15-$O855, AND($M855="2", $P855="Y"), 9-$O855, AND($M855="3", $P855="Y"), 11-$O855))), "")</f>
        <v/>
      </c>
      <c r="R855" s="536" t="str">
        <f>IF($K855="Session Start", SUM($L855:(INDEX($K855:$K1842, (MATCH("Session End", $K855:$K1842, 0))))), "")</f>
        <v/>
      </c>
    </row>
    <row r="856" spans="2:23" ht="39.75" customHeight="1" x14ac:dyDescent="0.15">
      <c r="B856" s="118"/>
      <c r="L856" s="521" t="str" cm="1">
        <f t="array" ref="L856">IFERROR(_xlfn.IFS($K856="1 - Start", (_xlfn.XLOOKUP("1 - End", $K856:$K1861,$J856:$J1861)) - (_xlfn.XLOOKUP("1 - Start", $K856:$K1861, $J856:$J1861)), $K856="2 - Start", (_xlfn.XLOOKUP("2 - End", $K856:$K1861, $J856:$J1861)) - (_xlfn.XLOOKUP("2 - Start", $K856:$K1861, $J856:$J1861)), $K856="3 - Start", (_xlfn.XLOOKUP("3 - End", $K856:K1861, $J856:$J1861)) - (_xlfn.XLOOKUP("3 - Start", $K856:K1861, $J856:$J1861)), $K856="4 - Start", (_xlfn.XLOOKUP("4 - End", $K856:$K1861, $J856:$J1861)) - (_xlfn.XLOOKUP("4 - Start", $K856:$K1861, $J856:J1861))), "")</f>
        <v/>
      </c>
      <c r="Q856" s="535" t="str" cm="1">
        <f t="array" ref="Q856">_xlfn.IFNA(IF($P856="N", $O856, (_xlfn.IFS(AND($P856="Y", $M856="1"), 15-$O856, AND($M856="2", $P856="Y"), 9-$O856, AND($M856="3", $P856="Y"), 11-$O856))), "")</f>
        <v/>
      </c>
      <c r="R856" s="536" t="str">
        <f>IF($K856="Session Start", SUM($L856:(INDEX($K856:$K1843, (MATCH("Session End", $K856:$K1843, 0))))), "")</f>
        <v/>
      </c>
    </row>
    <row r="857" spans="2:23" ht="39.75" customHeight="1" x14ac:dyDescent="0.15">
      <c r="B857" s="118"/>
      <c r="L857" s="521" t="str" cm="1">
        <f t="array" ref="L857">IFERROR(_xlfn.IFS($K857="1 - Start", (_xlfn.XLOOKUP("1 - End", $K857:$K1862,$J857:$J1862)) - (_xlfn.XLOOKUP("1 - Start", $K857:$K1862, $J857:$J1862)), $K857="2 - Start", (_xlfn.XLOOKUP("2 - End", $K857:$K1862, $J857:$J1862)) - (_xlfn.XLOOKUP("2 - Start", $K857:$K1862, $J857:$J1862)), $K857="3 - Start", (_xlfn.XLOOKUP("3 - End", $K857:K1862, $J857:$J1862)) - (_xlfn.XLOOKUP("3 - Start", $K857:K1862, $J857:$J1862)), $K857="4 - Start", (_xlfn.XLOOKUP("4 - End", $K857:$K1862, $J857:$J1862)) - (_xlfn.XLOOKUP("4 - Start", $K857:$K1862, $J857:J1862))), "")</f>
        <v/>
      </c>
      <c r="Q857" s="535" t="str" cm="1">
        <f t="array" ref="Q857">_xlfn.IFNA(IF($P857="N", $O857, (_xlfn.IFS(AND($P857="Y", $M857="1"), 15-$O857, AND($M857="2", $P857="Y"), 9-$O857, AND($M857="3", $P857="Y"), 11-$O857))), "")</f>
        <v/>
      </c>
      <c r="R857" s="536" t="str">
        <f>IF($K857="Session Start", SUM($L857:(INDEX($K857:$K1844, (MATCH("Session End", $K857:$K1844, 0))))), "")</f>
        <v/>
      </c>
    </row>
    <row r="858" spans="2:23" ht="39.75" customHeight="1" x14ac:dyDescent="0.15">
      <c r="B858" s="118"/>
      <c r="L858" s="521" t="str" cm="1">
        <f t="array" ref="L858">IFERROR(_xlfn.IFS($K858="1 - Start", (_xlfn.XLOOKUP("1 - End", $K858:$K1863,$J858:$J1863)) - (_xlfn.XLOOKUP("1 - Start", $K858:$K1863, $J858:$J1863)), $K858="2 - Start", (_xlfn.XLOOKUP("2 - End", $K858:$K1863, $J858:$J1863)) - (_xlfn.XLOOKUP("2 - Start", $K858:$K1863, $J858:$J1863)), $K858="3 - Start", (_xlfn.XLOOKUP("3 - End", $K858:K1863, $J858:$J1863)) - (_xlfn.XLOOKUP("3 - Start", $K858:K1863, $J858:$J1863)), $K858="4 - Start", (_xlfn.XLOOKUP("4 - End", $K858:$K1863, $J858:$J1863)) - (_xlfn.XLOOKUP("4 - Start", $K858:$K1863, $J858:J1863))), "")</f>
        <v/>
      </c>
      <c r="Q858" s="535" t="str" cm="1">
        <f t="array" ref="Q858">_xlfn.IFNA(IF($P858="N", $O858, (_xlfn.IFS(AND($P858="Y", $M858="1"), 15-$O858, AND($M858="2", $P858="Y"), 9-$O858, AND($M858="3", $P858="Y"), 11-$O858))), "")</f>
        <v/>
      </c>
      <c r="R858" s="536" t="str">
        <f>IF($K858="Session Start", SUM($L858:(INDEX($K858:$K1845, (MATCH("Session End", $K858:$K1845, 0))))), "")</f>
        <v/>
      </c>
    </row>
    <row r="859" spans="2:23" ht="39.75" customHeight="1" x14ac:dyDescent="0.15">
      <c r="B859" s="118"/>
      <c r="L859" s="521" t="str" cm="1">
        <f t="array" ref="L859">IFERROR(_xlfn.IFS($K859="1 - Start", (_xlfn.XLOOKUP("1 - End", $K859:$K1864,$J859:$J1864)) - (_xlfn.XLOOKUP("1 - Start", $K859:$K1864, $J859:$J1864)), $K859="2 - Start", (_xlfn.XLOOKUP("2 - End", $K859:$K1864, $J859:$J1864)) - (_xlfn.XLOOKUP("2 - Start", $K859:$K1864, $J859:$J1864)), $K859="3 - Start", (_xlfn.XLOOKUP("3 - End", $K859:K1864, $J859:$J1864)) - (_xlfn.XLOOKUP("3 - Start", $K859:K1864, $J859:$J1864)), $K859="4 - Start", (_xlfn.XLOOKUP("4 - End", $K859:$K1864, $J859:$J1864)) - (_xlfn.XLOOKUP("4 - Start", $K859:$K1864, $J859:J1864))), "")</f>
        <v/>
      </c>
      <c r="Q859" s="535" t="str" cm="1">
        <f t="array" ref="Q859">_xlfn.IFNA(IF($P859="N", $O859, (_xlfn.IFS(AND($P859="Y", $M859="1"), 15-$O859, AND($M859="2", $P859="Y"), 9-$O859, AND($M859="3", $P859="Y"), 11-$O859))), "")</f>
        <v/>
      </c>
      <c r="R859" s="536" t="str">
        <f>IF($K859="Session Start", SUM($L859:(INDEX($K859:$K1846, (MATCH("Session End", $K859:$K1846, 0))))), "")</f>
        <v/>
      </c>
    </row>
    <row r="860" spans="2:23" ht="39.75" customHeight="1" x14ac:dyDescent="0.15">
      <c r="B860" s="118"/>
      <c r="L860" s="521" t="str" cm="1">
        <f t="array" ref="L860">IFERROR(_xlfn.IFS($K860="1 - Start", (_xlfn.XLOOKUP("1 - End", $K860:$K1865,$J860:$J1865)) - (_xlfn.XLOOKUP("1 - Start", $K860:$K1865, $J860:$J1865)), $K860="2 - Start", (_xlfn.XLOOKUP("2 - End", $K860:$K1865, $J860:$J1865)) - (_xlfn.XLOOKUP("2 - Start", $K860:$K1865, $J860:$J1865)), $K860="3 - Start", (_xlfn.XLOOKUP("3 - End", $K860:K1865, $J860:$J1865)) - (_xlfn.XLOOKUP("3 - Start", $K860:K1865, $J860:$J1865)), $K860="4 - Start", (_xlfn.XLOOKUP("4 - End", $K860:$K1865, $J860:$J1865)) - (_xlfn.XLOOKUP("4 - Start", $K860:$K1865, $J860:J1865))), "")</f>
        <v/>
      </c>
      <c r="Q860" s="535" t="str" cm="1">
        <f t="array" ref="Q860">_xlfn.IFNA(IF($P860="N", $O860, (_xlfn.IFS(AND($P860="Y", $M860="1"), 15-$O860, AND($M860="2", $P860="Y"), 9-$O860, AND($M860="3", $P860="Y"), 11-$O860))), "")</f>
        <v/>
      </c>
      <c r="R860" s="536" t="str">
        <f>IF($K860="Session Start", SUM($L860:(INDEX($K860:$K1847, (MATCH("Session End", $K860:$K1847, 0))))), "")</f>
        <v/>
      </c>
    </row>
    <row r="861" spans="2:23" ht="39.75" customHeight="1" x14ac:dyDescent="0.15">
      <c r="B861" s="118"/>
      <c r="L861" s="521" t="str" cm="1">
        <f t="array" ref="L861">IFERROR(_xlfn.IFS($K861="1 - Start", (_xlfn.XLOOKUP("1 - End", $K861:$K1866,$J861:$J1866)) - (_xlfn.XLOOKUP("1 - Start", $K861:$K1866, $J861:$J1866)), $K861="2 - Start", (_xlfn.XLOOKUP("2 - End", $K861:$K1866, $J861:$J1866)) - (_xlfn.XLOOKUP("2 - Start", $K861:$K1866, $J861:$J1866)), $K861="3 - Start", (_xlfn.XLOOKUP("3 - End", $K861:K1866, $J861:$J1866)) - (_xlfn.XLOOKUP("3 - Start", $K861:K1866, $J861:$J1866)), $K861="4 - Start", (_xlfn.XLOOKUP("4 - End", $K861:$K1866, $J861:$J1866)) - (_xlfn.XLOOKUP("4 - Start", $K861:$K1866, $J861:J1866))), "")</f>
        <v/>
      </c>
      <c r="Q861" s="535" t="str" cm="1">
        <f t="array" ref="Q861">_xlfn.IFNA(IF($P861="N", $O861, (_xlfn.IFS(AND($P861="Y", $M861="1"), 15-$O861, AND($M861="2", $P861="Y"), 9-$O861, AND($M861="3", $P861="Y"), 11-$O861))), "")</f>
        <v/>
      </c>
      <c r="R861" s="536" t="str">
        <f>IF($K861="Session Start", SUM($L861:(INDEX($K861:$K1848, (MATCH("Session End", $K861:$K1848, 0))))), "")</f>
        <v/>
      </c>
    </row>
    <row r="862" spans="2:23" ht="39.75" customHeight="1" x14ac:dyDescent="0.15">
      <c r="B862" s="118"/>
      <c r="L862" s="521" t="str" cm="1">
        <f t="array" ref="L862">IFERROR(_xlfn.IFS($K862="1 - Start", (_xlfn.XLOOKUP("1 - End", $K862:$K1867,$J862:$J1867)) - (_xlfn.XLOOKUP("1 - Start", $K862:$K1867, $J862:$J1867)), $K862="2 - Start", (_xlfn.XLOOKUP("2 - End", $K862:$K1867, $J862:$J1867)) - (_xlfn.XLOOKUP("2 - Start", $K862:$K1867, $J862:$J1867)), $K862="3 - Start", (_xlfn.XLOOKUP("3 - End", $K862:K1867, $J862:$J1867)) - (_xlfn.XLOOKUP("3 - Start", $K862:K1867, $J862:$J1867)), $K862="4 - Start", (_xlfn.XLOOKUP("4 - End", $K862:$K1867, $J862:$J1867)) - (_xlfn.XLOOKUP("4 - Start", $K862:$K1867, $J862:J1867))), "")</f>
        <v/>
      </c>
      <c r="Q862" s="535" t="str" cm="1">
        <f t="array" ref="Q862">_xlfn.IFNA(IF($P862="N", $O862, (_xlfn.IFS(AND($P862="Y", $M862="1"), 15-$O862, AND($M862="2", $P862="Y"), 9-$O862, AND($M862="3", $P862="Y"), 11-$O862))), "")</f>
        <v/>
      </c>
      <c r="R862" s="536" t="str">
        <f>IF($K862="Session Start", SUM($L862:(INDEX($K862:$K1849, (MATCH("Session End", $K862:$K1849, 0))))), "")</f>
        <v/>
      </c>
    </row>
    <row r="863" spans="2:23" ht="39.75" customHeight="1" x14ac:dyDescent="0.15">
      <c r="B863" s="118"/>
      <c r="L863" s="521" t="str" cm="1">
        <f t="array" ref="L863">IFERROR(_xlfn.IFS($K863="1 - Start", (_xlfn.XLOOKUP("1 - End", $K863:$K1868,$J863:$J1868)) - (_xlfn.XLOOKUP("1 - Start", $K863:$K1868, $J863:$J1868)), $K863="2 - Start", (_xlfn.XLOOKUP("2 - End", $K863:$K1868, $J863:$J1868)) - (_xlfn.XLOOKUP("2 - Start", $K863:$K1868, $J863:$J1868)), $K863="3 - Start", (_xlfn.XLOOKUP("3 - End", $K863:K1868, $J863:$J1868)) - (_xlfn.XLOOKUP("3 - Start", $K863:K1868, $J863:$J1868)), $K863="4 - Start", (_xlfn.XLOOKUP("4 - End", $K863:$K1868, $J863:$J1868)) - (_xlfn.XLOOKUP("4 - Start", $K863:$K1868, $J863:J1868))), "")</f>
        <v/>
      </c>
      <c r="Q863" s="535" t="str" cm="1">
        <f t="array" ref="Q863">_xlfn.IFNA(IF($P863="N", $O863, (_xlfn.IFS(AND($P863="Y", $M863="1"), 15-$O863, AND($M863="2", $P863="Y"), 9-$O863, AND($M863="3", $P863="Y"), 11-$O863))), "")</f>
        <v/>
      </c>
      <c r="R863" s="536" t="str">
        <f>IF($K863="Session Start", SUM($L863:(INDEX($K863:$K1850, (MATCH("Session End", $K863:$K1850, 0))))), "")</f>
        <v/>
      </c>
    </row>
    <row r="864" spans="2:23" ht="39.75" customHeight="1" x14ac:dyDescent="0.15">
      <c r="B864" s="118"/>
      <c r="L864" s="521" t="str" cm="1">
        <f t="array" ref="L864">IFERROR(_xlfn.IFS($K864="1 - Start", (_xlfn.XLOOKUP("1 - End", $K864:$K1869,$J864:$J1869)) - (_xlfn.XLOOKUP("1 - Start", $K864:$K1869, $J864:$J1869)), $K864="2 - Start", (_xlfn.XLOOKUP("2 - End", $K864:$K1869, $J864:$J1869)) - (_xlfn.XLOOKUP("2 - Start", $K864:$K1869, $J864:$J1869)), $K864="3 - Start", (_xlfn.XLOOKUP("3 - End", $K864:K1869, $J864:$J1869)) - (_xlfn.XLOOKUP("3 - Start", $K864:K1869, $J864:$J1869)), $K864="4 - Start", (_xlfn.XLOOKUP("4 - End", $K864:$K1869, $J864:$J1869)) - (_xlfn.XLOOKUP("4 - Start", $K864:$K1869, $J864:J1869))), "")</f>
        <v/>
      </c>
      <c r="Q864" s="535" t="str" cm="1">
        <f t="array" ref="Q864">_xlfn.IFNA(IF($P864="N", $O864, (_xlfn.IFS(AND($P864="Y", $M864="1"), 15-$O864, AND($M864="2", $P864="Y"), 9-$O864, AND($M864="3", $P864="Y"), 11-$O864))), "")</f>
        <v/>
      </c>
      <c r="R864" s="536" t="str">
        <f>IF($K864="Session Start", SUM($L864:(INDEX($K864:$K1851, (MATCH("Session End", $K864:$K1851, 0))))), "")</f>
        <v/>
      </c>
    </row>
    <row r="865" spans="2:18" ht="39.75" customHeight="1" x14ac:dyDescent="0.15">
      <c r="B865" s="118"/>
      <c r="L865" s="521" t="str" cm="1">
        <f t="array" ref="L865">IFERROR(_xlfn.IFS($K865="1 - Start", (_xlfn.XLOOKUP("1 - End", $K865:$K1870,$J865:$J1870)) - (_xlfn.XLOOKUP("1 - Start", $K865:$K1870, $J865:$J1870)), $K865="2 - Start", (_xlfn.XLOOKUP("2 - End", $K865:$K1870, $J865:$J1870)) - (_xlfn.XLOOKUP("2 - Start", $K865:$K1870, $J865:$J1870)), $K865="3 - Start", (_xlfn.XLOOKUP("3 - End", $K865:K1870, $J865:$J1870)) - (_xlfn.XLOOKUP("3 - Start", $K865:K1870, $J865:$J1870)), $K865="4 - Start", (_xlfn.XLOOKUP("4 - End", $K865:$K1870, $J865:$J1870)) - (_xlfn.XLOOKUP("4 - Start", $K865:$K1870, $J865:J1870))), "")</f>
        <v/>
      </c>
      <c r="Q865" s="535" t="str" cm="1">
        <f t="array" ref="Q865">_xlfn.IFNA(IF($P865="N", $O865, (_xlfn.IFS(AND($P865="Y", $M865="1"), 15-$O865, AND($M865="2", $P865="Y"), 9-$O865, AND($M865="3", $P865="Y"), 11-$O865))), "")</f>
        <v/>
      </c>
      <c r="R865" s="536" t="str">
        <f>IF($K865="Session Start", SUM($L865:(INDEX($K865:$K1852, (MATCH("Session End", $K865:$K1852, 0))))), "")</f>
        <v/>
      </c>
    </row>
    <row r="866" spans="2:18" ht="39.75" customHeight="1" x14ac:dyDescent="0.15">
      <c r="B866" s="118"/>
      <c r="L866" s="521" t="str" cm="1">
        <f t="array" ref="L866">IFERROR(_xlfn.IFS($K866="1 - Start", (_xlfn.XLOOKUP("1 - End", $K866:$K1871,$J866:$J1871)) - (_xlfn.XLOOKUP("1 - Start", $K866:$K1871, $J866:$J1871)), $K866="2 - Start", (_xlfn.XLOOKUP("2 - End", $K866:$K1871, $J866:$J1871)) - (_xlfn.XLOOKUP("2 - Start", $K866:$K1871, $J866:$J1871)), $K866="3 - Start", (_xlfn.XLOOKUP("3 - End", $K866:K1871, $J866:$J1871)) - (_xlfn.XLOOKUP("3 - Start", $K866:K1871, $J866:$J1871)), $K866="4 - Start", (_xlfn.XLOOKUP("4 - End", $K866:$K1871, $J866:$J1871)) - (_xlfn.XLOOKUP("4 - Start", $K866:$K1871, $J866:J1871))), "")</f>
        <v/>
      </c>
      <c r="Q866" s="535" t="str" cm="1">
        <f t="array" ref="Q866">_xlfn.IFNA(IF($P866="N", $O866, (_xlfn.IFS(AND($P866="Y", $M866="1"), 15-$O866, AND($M866="2", $P866="Y"), 9-$O866, AND($M866="3", $P866="Y"), 11-$O866))), "")</f>
        <v/>
      </c>
      <c r="R866" s="536" t="str">
        <f>IF($K866="Session Start", SUM($L866:(INDEX($K866:$K1853, (MATCH("Session End", $K866:$K1853, 0))))), "")</f>
        <v/>
      </c>
    </row>
    <row r="867" spans="2:18" ht="39.75" customHeight="1" x14ac:dyDescent="0.15">
      <c r="B867" s="118"/>
      <c r="L867" s="521" t="str" cm="1">
        <f t="array" ref="L867">IFERROR(_xlfn.IFS($K867="1 - Start", (_xlfn.XLOOKUP("1 - End", $K867:$K1872,$J867:$J1872)) - (_xlfn.XLOOKUP("1 - Start", $K867:$K1872, $J867:$J1872)), $K867="2 - Start", (_xlfn.XLOOKUP("2 - End", $K867:$K1872, $J867:$J1872)) - (_xlfn.XLOOKUP("2 - Start", $K867:$K1872, $J867:$J1872)), $K867="3 - Start", (_xlfn.XLOOKUP("3 - End", $K867:K1872, $J867:$J1872)) - (_xlfn.XLOOKUP("3 - Start", $K867:K1872, $J867:$J1872)), $K867="4 - Start", (_xlfn.XLOOKUP("4 - End", $K867:$K1872, $J867:$J1872)) - (_xlfn.XLOOKUP("4 - Start", $K867:$K1872, $J867:J1872))), "")</f>
        <v/>
      </c>
      <c r="Q867" s="535" t="str" cm="1">
        <f t="array" ref="Q867">_xlfn.IFNA(IF($P867="N", $O867, (_xlfn.IFS(AND($P867="Y", $M867="1"), 15-$O867, AND($M867="2", $P867="Y"), 9-$O867, AND($M867="3", $P867="Y"), 11-$O867))), "")</f>
        <v/>
      </c>
      <c r="R867" s="536" t="str">
        <f>IF($K867="Session Start", SUM($L867:(INDEX($K867:$K1854, (MATCH("Session End", $K867:$K1854, 0))))), "")</f>
        <v/>
      </c>
    </row>
    <row r="868" spans="2:18" ht="39.75" customHeight="1" x14ac:dyDescent="0.15">
      <c r="B868" s="118"/>
      <c r="L868" s="521" t="str" cm="1">
        <f t="array" ref="L868">IFERROR(_xlfn.IFS($K868="1 - Start", (_xlfn.XLOOKUP("1 - End", $K868:$K1873,$J868:$J1873)) - (_xlfn.XLOOKUP("1 - Start", $K868:$K1873, $J868:$J1873)), $K868="2 - Start", (_xlfn.XLOOKUP("2 - End", $K868:$K1873, $J868:$J1873)) - (_xlfn.XLOOKUP("2 - Start", $K868:$K1873, $J868:$J1873)), $K868="3 - Start", (_xlfn.XLOOKUP("3 - End", $K868:K1873, $J868:$J1873)) - (_xlfn.XLOOKUP("3 - Start", $K868:K1873, $J868:$J1873)), $K868="4 - Start", (_xlfn.XLOOKUP("4 - End", $K868:$K1873, $J868:$J1873)) - (_xlfn.XLOOKUP("4 - Start", $K868:$K1873, $J868:J1873))), "")</f>
        <v/>
      </c>
      <c r="Q868" s="535" t="str" cm="1">
        <f t="array" ref="Q868">_xlfn.IFNA(IF($P868="N", $O868, (_xlfn.IFS(AND($P868="Y", $M868="1"), 15-$O868, AND($M868="2", $P868="Y"), 9-$O868, AND($M868="3", $P868="Y"), 11-$O868))), "")</f>
        <v/>
      </c>
      <c r="R868" s="536" t="str">
        <f>IF($K868="Session Start", SUM($L868:(INDEX($K868:$K1855, (MATCH("Session End", $K868:$K1855, 0))))), "")</f>
        <v/>
      </c>
    </row>
    <row r="869" spans="2:18" ht="39.75" customHeight="1" x14ac:dyDescent="0.15">
      <c r="B869" s="118"/>
      <c r="L869" s="521" t="str" cm="1">
        <f t="array" ref="L869">IFERROR(_xlfn.IFS($K869="1 - Start", (_xlfn.XLOOKUP("1 - End", $K869:$K1874,$J869:$J1874)) - (_xlfn.XLOOKUP("1 - Start", $K869:$K1874, $J869:$J1874)), $K869="2 - Start", (_xlfn.XLOOKUP("2 - End", $K869:$K1874, $J869:$J1874)) - (_xlfn.XLOOKUP("2 - Start", $K869:$K1874, $J869:$J1874)), $K869="3 - Start", (_xlfn.XLOOKUP("3 - End", $K869:K1874, $J869:$J1874)) - (_xlfn.XLOOKUP("3 - Start", $K869:K1874, $J869:$J1874)), $K869="4 - Start", (_xlfn.XLOOKUP("4 - End", $K869:$K1874, $J869:$J1874)) - (_xlfn.XLOOKUP("4 - Start", $K869:$K1874, $J869:J1874))), "")</f>
        <v/>
      </c>
      <c r="Q869" s="535" t="str" cm="1">
        <f t="array" ref="Q869">_xlfn.IFNA(IF($P869="N", $O869, (_xlfn.IFS(AND($P869="Y", $M869="1"), 15-$O869, AND($M869="2", $P869="Y"), 9-$O869, AND($M869="3", $P869="Y"), 11-$O869))), "")</f>
        <v/>
      </c>
      <c r="R869" s="536" t="str">
        <f>IF($K869="Session Start", SUM($L869:(INDEX($K869:$K1856, (MATCH("Session End", $K869:$K1856, 0))))), "")</f>
        <v/>
      </c>
    </row>
    <row r="870" spans="2:18" ht="39.75" customHeight="1" x14ac:dyDescent="0.15">
      <c r="B870" s="118"/>
      <c r="L870" s="521" t="str" cm="1">
        <f t="array" ref="L870">IFERROR(_xlfn.IFS($K870="1 - Start", (_xlfn.XLOOKUP("1 - End", $K870:$K1875,$J870:$J1875)) - (_xlfn.XLOOKUP("1 - Start", $K870:$K1875, $J870:$J1875)), $K870="2 - Start", (_xlfn.XLOOKUP("2 - End", $K870:$K1875, $J870:$J1875)) - (_xlfn.XLOOKUP("2 - Start", $K870:$K1875, $J870:$J1875)), $K870="3 - Start", (_xlfn.XLOOKUP("3 - End", $K870:K1875, $J870:$J1875)) - (_xlfn.XLOOKUP("3 - Start", $K870:K1875, $J870:$J1875)), $K870="4 - Start", (_xlfn.XLOOKUP("4 - End", $K870:$K1875, $J870:$J1875)) - (_xlfn.XLOOKUP("4 - Start", $K870:$K1875, $J870:J1875))), "")</f>
        <v/>
      </c>
      <c r="Q870" s="535" t="str" cm="1">
        <f t="array" ref="Q870">_xlfn.IFNA(IF($P870="N", $O870, (_xlfn.IFS(AND($P870="Y", $M870="1"), 15-$O870, AND($M870="2", $P870="Y"), 9-$O870, AND($M870="3", $P870="Y"), 11-$O870))), "")</f>
        <v/>
      </c>
      <c r="R870" s="536" t="str">
        <f>IF($K870="Session Start", SUM($L870:(INDEX($K870:$K1857, (MATCH("Session End", $K870:$K1857, 0))))), "")</f>
        <v/>
      </c>
    </row>
    <row r="871" spans="2:18" ht="39.75" customHeight="1" x14ac:dyDescent="0.15">
      <c r="B871" s="118"/>
      <c r="L871" s="521" t="str" cm="1">
        <f t="array" ref="L871">IFERROR(_xlfn.IFS($K871="1 - Start", (_xlfn.XLOOKUP("1 - End", $K871:$K1876,$J871:$J1876)) - (_xlfn.XLOOKUP("1 - Start", $K871:$K1876, $J871:$J1876)), $K871="2 - Start", (_xlfn.XLOOKUP("2 - End", $K871:$K1876, $J871:$J1876)) - (_xlfn.XLOOKUP("2 - Start", $K871:$K1876, $J871:$J1876)), $K871="3 - Start", (_xlfn.XLOOKUP("3 - End", $K871:K1876, $J871:$J1876)) - (_xlfn.XLOOKUP("3 - Start", $K871:K1876, $J871:$J1876)), $K871="4 - Start", (_xlfn.XLOOKUP("4 - End", $K871:$K1876, $J871:$J1876)) - (_xlfn.XLOOKUP("4 - Start", $K871:$K1876, $J871:J1876))), "")</f>
        <v/>
      </c>
      <c r="Q871" s="535" t="str" cm="1">
        <f t="array" ref="Q871">_xlfn.IFNA(IF($P871="N", $O871, (_xlfn.IFS(AND($P871="Y", $M871="1"), 15-$O871, AND($M871="2", $P871="Y"), 9-$O871, AND($M871="3", $P871="Y"), 11-$O871))), "")</f>
        <v/>
      </c>
      <c r="R871" s="536" t="str">
        <f>IF($K871="Session Start", SUM($L871:(INDEX($K871:$K1858, (MATCH("Session End", $K871:$K1858, 0))))), "")</f>
        <v/>
      </c>
    </row>
    <row r="872" spans="2:18" ht="39.75" customHeight="1" x14ac:dyDescent="0.15">
      <c r="B872" s="118"/>
      <c r="L872" s="521" t="str" cm="1">
        <f t="array" ref="L872">IFERROR(_xlfn.IFS($K872="1 - Start", (_xlfn.XLOOKUP("1 - End", $K872:$K1877,$J872:$J1877)) - (_xlfn.XLOOKUP("1 - Start", $K872:$K1877, $J872:$J1877)), $K872="2 - Start", (_xlfn.XLOOKUP("2 - End", $K872:$K1877, $J872:$J1877)) - (_xlfn.XLOOKUP("2 - Start", $K872:$K1877, $J872:$J1877)), $K872="3 - Start", (_xlfn.XLOOKUP("3 - End", $K872:K1877, $J872:$J1877)) - (_xlfn.XLOOKUP("3 - Start", $K872:K1877, $J872:$J1877)), $K872="4 - Start", (_xlfn.XLOOKUP("4 - End", $K872:$K1877, $J872:$J1877)) - (_xlfn.XLOOKUP("4 - Start", $K872:$K1877, $J872:J1877))), "")</f>
        <v/>
      </c>
      <c r="Q872" s="535" t="str" cm="1">
        <f t="array" ref="Q872">_xlfn.IFNA(IF($P872="N", $O872, (_xlfn.IFS(AND($P872="Y", $M872="1"), 15-$O872, AND($M872="2", $P872="Y"), 9-$O872, AND($M872="3", $P872="Y"), 11-$O872))), "")</f>
        <v/>
      </c>
      <c r="R872" s="536" t="str">
        <f>IF($K872="Session Start", SUM($L872:(INDEX($K872:$K1859, (MATCH("Session End", $K872:$K1859, 0))))), "")</f>
        <v/>
      </c>
    </row>
    <row r="873" spans="2:18" ht="39.75" customHeight="1" x14ac:dyDescent="0.15">
      <c r="B873" s="118"/>
      <c r="L873" s="521" t="str" cm="1">
        <f t="array" ref="L873">IFERROR(_xlfn.IFS($K873="1 - Start", (_xlfn.XLOOKUP("1 - End", $K873:$K1878,$J873:$J1878)) - (_xlfn.XLOOKUP("1 - Start", $K873:$K1878, $J873:$J1878)), $K873="2 - Start", (_xlfn.XLOOKUP("2 - End", $K873:$K1878, $J873:$J1878)) - (_xlfn.XLOOKUP("2 - Start", $K873:$K1878, $J873:$J1878)), $K873="3 - Start", (_xlfn.XLOOKUP("3 - End", $K873:K1878, $J873:$J1878)) - (_xlfn.XLOOKUP("3 - Start", $K873:K1878, $J873:$J1878)), $K873="4 - Start", (_xlfn.XLOOKUP("4 - End", $K873:$K1878, $J873:$J1878)) - (_xlfn.XLOOKUP("4 - Start", $K873:$K1878, $J873:J1878))), "")</f>
        <v/>
      </c>
      <c r="Q873" s="535" t="str" cm="1">
        <f t="array" ref="Q873">_xlfn.IFNA(IF($P873="N", $O873, (_xlfn.IFS(AND($P873="Y", $M873="1"), 15-$O873, AND($M873="2", $P873="Y"), 9-$O873, AND($M873="3", $P873="Y"), 11-$O873))), "")</f>
        <v/>
      </c>
      <c r="R873" s="536" t="str">
        <f>IF($K873="Session Start", SUM($L873:(INDEX($K873:$K1860, (MATCH("Session End", $K873:$K1860, 0))))), "")</f>
        <v/>
      </c>
    </row>
    <row r="874" spans="2:18" ht="39.75" customHeight="1" x14ac:dyDescent="0.15">
      <c r="B874" s="118"/>
      <c r="L874" s="521" t="str" cm="1">
        <f t="array" ref="L874">IFERROR(_xlfn.IFS($K874="1 - Start", (_xlfn.XLOOKUP("1 - End", $K874:$K1879,$J874:$J1879)) - (_xlfn.XLOOKUP("1 - Start", $K874:$K1879, $J874:$J1879)), $K874="2 - Start", (_xlfn.XLOOKUP("2 - End", $K874:$K1879, $J874:$J1879)) - (_xlfn.XLOOKUP("2 - Start", $K874:$K1879, $J874:$J1879)), $K874="3 - Start", (_xlfn.XLOOKUP("3 - End", $K874:K1879, $J874:$J1879)) - (_xlfn.XLOOKUP("3 - Start", $K874:K1879, $J874:$J1879)), $K874="4 - Start", (_xlfn.XLOOKUP("4 - End", $K874:$K1879, $J874:$J1879)) - (_xlfn.XLOOKUP("4 - Start", $K874:$K1879, $J874:J1879))), "")</f>
        <v/>
      </c>
      <c r="Q874" s="535" t="str" cm="1">
        <f t="array" ref="Q874">_xlfn.IFNA(IF($P874="N", $O874, (_xlfn.IFS(AND($P874="Y", $M874="1"), 15-$O874, AND($M874="2", $P874="Y"), 9-$O874, AND($M874="3", $P874="Y"), 11-$O874))), "")</f>
        <v/>
      </c>
      <c r="R874" s="536" t="str">
        <f>IF($K874="Session Start", SUM($L874:(INDEX($K874:$K1861, (MATCH("Session End", $K874:$K1861, 0))))), "")</f>
        <v/>
      </c>
    </row>
    <row r="875" spans="2:18" ht="39.75" customHeight="1" x14ac:dyDescent="0.15">
      <c r="B875" s="118"/>
      <c r="L875" s="521" t="str" cm="1">
        <f t="array" ref="L875">IFERROR(_xlfn.IFS($K875="1 - Start", (_xlfn.XLOOKUP("1 - End", $K875:$K1880,$J875:$J1880)) - (_xlfn.XLOOKUP("1 - Start", $K875:$K1880, $J875:$J1880)), $K875="2 - Start", (_xlfn.XLOOKUP("2 - End", $K875:$K1880, $J875:$J1880)) - (_xlfn.XLOOKUP("2 - Start", $K875:$K1880, $J875:$J1880)), $K875="3 - Start", (_xlfn.XLOOKUP("3 - End", $K875:K1880, $J875:$J1880)) - (_xlfn.XLOOKUP("3 - Start", $K875:K1880, $J875:$J1880)), $K875="4 - Start", (_xlfn.XLOOKUP("4 - End", $K875:$K1880, $J875:$J1880)) - (_xlfn.XLOOKUP("4 - Start", $K875:$K1880, $J875:J1880))), "")</f>
        <v/>
      </c>
      <c r="Q875" s="535" t="str" cm="1">
        <f t="array" ref="Q875">_xlfn.IFNA(IF($P875="N", $O875, (_xlfn.IFS(AND($P875="Y", $M875="1"), 15-$O875, AND($M875="2", $P875="Y"), 9-$O875, AND($M875="3", $P875="Y"), 11-$O875))), "")</f>
        <v/>
      </c>
      <c r="R875" s="536" t="str">
        <f>IF($K875="Session Start", SUM($L875:(INDEX($K875:$K1862, (MATCH("Session End", $K875:$K1862, 0))))), "")</f>
        <v/>
      </c>
    </row>
    <row r="876" spans="2:18" ht="39.75" customHeight="1" x14ac:dyDescent="0.15">
      <c r="B876" s="118"/>
      <c r="L876" s="521" t="str" cm="1">
        <f t="array" ref="L876">IFERROR(_xlfn.IFS($K876="1 - Start", (_xlfn.XLOOKUP("1 - End", $K876:$K1881,$J876:$J1881)) - (_xlfn.XLOOKUP("1 - Start", $K876:$K1881, $J876:$J1881)), $K876="2 - Start", (_xlfn.XLOOKUP("2 - End", $K876:$K1881, $J876:$J1881)) - (_xlfn.XLOOKUP("2 - Start", $K876:$K1881, $J876:$J1881)), $K876="3 - Start", (_xlfn.XLOOKUP("3 - End", $K876:K1881, $J876:$J1881)) - (_xlfn.XLOOKUP("3 - Start", $K876:K1881, $J876:$J1881)), $K876="4 - Start", (_xlfn.XLOOKUP("4 - End", $K876:$K1881, $J876:$J1881)) - (_xlfn.XLOOKUP("4 - Start", $K876:$K1881, $J876:J1881))), "")</f>
        <v/>
      </c>
      <c r="Q876" s="535" t="str" cm="1">
        <f t="array" ref="Q876">_xlfn.IFNA(IF($P876="N", $O876, (_xlfn.IFS(AND($P876="Y", $M876="1"), 15-$O876, AND($M876="2", $P876="Y"), 9-$O876, AND($M876="3", $P876="Y"), 11-$O876))), "")</f>
        <v/>
      </c>
      <c r="R876" s="536" t="str">
        <f>IF($K876="Session Start", SUM($L876:(INDEX($K876:$K1863, (MATCH("Session End", $K876:$K1863, 0))))), "")</f>
        <v/>
      </c>
    </row>
    <row r="877" spans="2:18" ht="39.75" customHeight="1" x14ac:dyDescent="0.15">
      <c r="B877" s="118"/>
      <c r="L877" s="521" t="str" cm="1">
        <f t="array" ref="L877">IFERROR(_xlfn.IFS($K877="1 - Start", (_xlfn.XLOOKUP("1 - End", $K877:$K1882,$J877:$J1882)) - (_xlfn.XLOOKUP("1 - Start", $K877:$K1882, $J877:$J1882)), $K877="2 - Start", (_xlfn.XLOOKUP("2 - End", $K877:$K1882, $J877:$J1882)) - (_xlfn.XLOOKUP("2 - Start", $K877:$K1882, $J877:$J1882)), $K877="3 - Start", (_xlfn.XLOOKUP("3 - End", $K877:K1882, $J877:$J1882)) - (_xlfn.XLOOKUP("3 - Start", $K877:K1882, $J877:$J1882)), $K877="4 - Start", (_xlfn.XLOOKUP("4 - End", $K877:$K1882, $J877:$J1882)) - (_xlfn.XLOOKUP("4 - Start", $K877:$K1882, $J877:J1882))), "")</f>
        <v/>
      </c>
      <c r="Q877" s="535" t="str" cm="1">
        <f t="array" ref="Q877">_xlfn.IFNA(IF($P877="N", $O877, (_xlfn.IFS(AND($P877="Y", $M877="1"), 15-$O877, AND($M877="2", $P877="Y"), 9-$O877, AND($M877="3", $P877="Y"), 11-$O877))), "")</f>
        <v/>
      </c>
      <c r="R877" s="536" t="str">
        <f>IF($K877="Session Start", SUM($L877:(INDEX($K877:$K1864, (MATCH("Session End", $K877:$K1864, 0))))), "")</f>
        <v/>
      </c>
    </row>
    <row r="878" spans="2:18" ht="39.75" customHeight="1" x14ac:dyDescent="0.15">
      <c r="B878" s="118"/>
      <c r="L878" s="521" t="str" cm="1">
        <f t="array" ref="L878">IFERROR(_xlfn.IFS($K878="1 - Start", (_xlfn.XLOOKUP("1 - End", $K878:$K1883,$J878:$J1883)) - (_xlfn.XLOOKUP("1 - Start", $K878:$K1883, $J878:$J1883)), $K878="2 - Start", (_xlfn.XLOOKUP("2 - End", $K878:$K1883, $J878:$J1883)) - (_xlfn.XLOOKUP("2 - Start", $K878:$K1883, $J878:$J1883)), $K878="3 - Start", (_xlfn.XLOOKUP("3 - End", $K878:K1883, $J878:$J1883)) - (_xlfn.XLOOKUP("3 - Start", $K878:K1883, $J878:$J1883)), $K878="4 - Start", (_xlfn.XLOOKUP("4 - End", $K878:$K1883, $J878:$J1883)) - (_xlfn.XLOOKUP("4 - Start", $K878:$K1883, $J878:J1883))), "")</f>
        <v/>
      </c>
      <c r="Q878" s="535" t="str" cm="1">
        <f t="array" ref="Q878">_xlfn.IFNA(IF($P878="N", $O878, (_xlfn.IFS(AND($P878="Y", $M878="1"), 15-$O878, AND($M878="2", $P878="Y"), 9-$O878, AND($M878="3", $P878="Y"), 11-$O878))), "")</f>
        <v/>
      </c>
      <c r="R878" s="536" t="str">
        <f>IF($K878="Session Start", SUM($L878:(INDEX($K878:$K1865, (MATCH("Session End", $K878:$K1865, 0))))), "")</f>
        <v/>
      </c>
    </row>
    <row r="879" spans="2:18" ht="39.75" customHeight="1" x14ac:dyDescent="0.15">
      <c r="B879" s="118"/>
      <c r="L879" s="521" t="str" cm="1">
        <f t="array" ref="L879">IFERROR(_xlfn.IFS($K879="1 - Start", (_xlfn.XLOOKUP("1 - End", $K879:$K1884,$J879:$J1884)) - (_xlfn.XLOOKUP("1 - Start", $K879:$K1884, $J879:$J1884)), $K879="2 - Start", (_xlfn.XLOOKUP("2 - End", $K879:$K1884, $J879:$J1884)) - (_xlfn.XLOOKUP("2 - Start", $K879:$K1884, $J879:$J1884)), $K879="3 - Start", (_xlfn.XLOOKUP("3 - End", $K879:K1884, $J879:$J1884)) - (_xlfn.XLOOKUP("3 - Start", $K879:K1884, $J879:$J1884)), $K879="4 - Start", (_xlfn.XLOOKUP("4 - End", $K879:$K1884, $J879:$J1884)) - (_xlfn.XLOOKUP("4 - Start", $K879:$K1884, $J879:J1884))), "")</f>
        <v/>
      </c>
      <c r="Q879" s="535" t="str" cm="1">
        <f t="array" ref="Q879">_xlfn.IFNA(IF($P879="N", $O879, (_xlfn.IFS(AND($P879="Y", $M879="1"), 15-$O879, AND($M879="2", $P879="Y"), 9-$O879, AND($M879="3", $P879="Y"), 11-$O879))), "")</f>
        <v/>
      </c>
      <c r="R879" s="536" t="str">
        <f>IF($K879="Session Start", SUM($L879:(INDEX($K879:$K1866, (MATCH("Session End", $K879:$K1866, 0))))), "")</f>
        <v/>
      </c>
    </row>
    <row r="880" spans="2:18" ht="39.75" customHeight="1" x14ac:dyDescent="0.15">
      <c r="B880" s="118"/>
      <c r="L880" s="521" t="str" cm="1">
        <f t="array" ref="L880">IFERROR(_xlfn.IFS($K880="1 - Start", (_xlfn.XLOOKUP("1 - End", $K880:$K1885,$J880:$J1885)) - (_xlfn.XLOOKUP("1 - Start", $K880:$K1885, $J880:$J1885)), $K880="2 - Start", (_xlfn.XLOOKUP("2 - End", $K880:$K1885, $J880:$J1885)) - (_xlfn.XLOOKUP("2 - Start", $K880:$K1885, $J880:$J1885)), $K880="3 - Start", (_xlfn.XLOOKUP("3 - End", $K880:K1885, $J880:$J1885)) - (_xlfn.XLOOKUP("3 - Start", $K880:K1885, $J880:$J1885)), $K880="4 - Start", (_xlfn.XLOOKUP("4 - End", $K880:$K1885, $J880:$J1885)) - (_xlfn.XLOOKUP("4 - Start", $K880:$K1885, $J880:J1885))), "")</f>
        <v/>
      </c>
      <c r="Q880" s="535" t="str" cm="1">
        <f t="array" ref="Q880">_xlfn.IFNA(IF($P880="N", $O880, (_xlfn.IFS(AND($P880="Y", $M880="1"), 15-$O880, AND($M880="2", $P880="Y"), 9-$O880, AND($M880="3", $P880="Y"), 11-$O880))), "")</f>
        <v/>
      </c>
      <c r="R880" s="536" t="str">
        <f>IF($K880="Session Start", SUM($L880:(INDEX($K880:$K1867, (MATCH("Session End", $K880:$K1867, 0))))), "")</f>
        <v/>
      </c>
    </row>
    <row r="881" spans="2:18" ht="39.75" customHeight="1" x14ac:dyDescent="0.15">
      <c r="B881" s="118"/>
      <c r="L881" s="521" t="str" cm="1">
        <f t="array" ref="L881">IFERROR(_xlfn.IFS($K881="1 - Start", (_xlfn.XLOOKUP("1 - End", $K881:$K1886,$J881:$J1886)) - (_xlfn.XLOOKUP("1 - Start", $K881:$K1886, $J881:$J1886)), $K881="2 - Start", (_xlfn.XLOOKUP("2 - End", $K881:$K1886, $J881:$J1886)) - (_xlfn.XLOOKUP("2 - Start", $K881:$K1886, $J881:$J1886)), $K881="3 - Start", (_xlfn.XLOOKUP("3 - End", $K881:K1886, $J881:$J1886)) - (_xlfn.XLOOKUP("3 - Start", $K881:K1886, $J881:$J1886)), $K881="4 - Start", (_xlfn.XLOOKUP("4 - End", $K881:$K1886, $J881:$J1886)) - (_xlfn.XLOOKUP("4 - Start", $K881:$K1886, $J881:J1886))), "")</f>
        <v/>
      </c>
      <c r="Q881" s="535" t="str" cm="1">
        <f t="array" ref="Q881">_xlfn.IFNA(IF($P881="N", $O881, (_xlfn.IFS(AND($P881="Y", $M881="1"), 15-$O881, AND($M881="2", $P881="Y"), 9-$O881, AND($M881="3", $P881="Y"), 11-$O881))), "")</f>
        <v/>
      </c>
      <c r="R881" s="536" t="str">
        <f>IF($K881="Session Start", SUM($L881:(INDEX($K881:$K1868, (MATCH("Session End", $K881:$K1868, 0))))), "")</f>
        <v/>
      </c>
    </row>
    <row r="882" spans="2:18" ht="39.75" customHeight="1" x14ac:dyDescent="0.15">
      <c r="B882" s="118"/>
      <c r="L882" s="521" t="str" cm="1">
        <f t="array" ref="L882">IFERROR(_xlfn.IFS($K882="1 - Start", (_xlfn.XLOOKUP("1 - End", $K882:$K1887,$J882:$J1887)) - (_xlfn.XLOOKUP("1 - Start", $K882:$K1887, $J882:$J1887)), $K882="2 - Start", (_xlfn.XLOOKUP("2 - End", $K882:$K1887, $J882:$J1887)) - (_xlfn.XLOOKUP("2 - Start", $K882:$K1887, $J882:$J1887)), $K882="3 - Start", (_xlfn.XLOOKUP("3 - End", $K882:K1887, $J882:$J1887)) - (_xlfn.XLOOKUP("3 - Start", $K882:K1887, $J882:$J1887)), $K882="4 - Start", (_xlfn.XLOOKUP("4 - End", $K882:$K1887, $J882:$J1887)) - (_xlfn.XLOOKUP("4 - Start", $K882:$K1887, $J882:J1887))), "")</f>
        <v/>
      </c>
      <c r="Q882" s="535" t="str" cm="1">
        <f t="array" ref="Q882">_xlfn.IFNA(IF($P882="N", $O882, (_xlfn.IFS(AND($P882="Y", $M882="1"), 15-$O882, AND($M882="2", $P882="Y"), 9-$O882, AND($M882="3", $P882="Y"), 11-$O882))), "")</f>
        <v/>
      </c>
      <c r="R882" s="536" t="str">
        <f>IF($K882="Session Start", SUM($L882:(INDEX($K882:$K1869, (MATCH("Session End", $K882:$K1869, 0))))), "")</f>
        <v/>
      </c>
    </row>
    <row r="883" spans="2:18" ht="39.75" customHeight="1" x14ac:dyDescent="0.15">
      <c r="B883" s="118"/>
      <c r="L883" s="521" t="str" cm="1">
        <f t="array" ref="L883">IFERROR(_xlfn.IFS($K883="1 - Start", (_xlfn.XLOOKUP("1 - End", $K883:$K1888,$J883:$J1888)) - (_xlfn.XLOOKUP("1 - Start", $K883:$K1888, $J883:$J1888)), $K883="2 - Start", (_xlfn.XLOOKUP("2 - End", $K883:$K1888, $J883:$J1888)) - (_xlfn.XLOOKUP("2 - Start", $K883:$K1888, $J883:$J1888)), $K883="3 - Start", (_xlfn.XLOOKUP("3 - End", $K883:K1888, $J883:$J1888)) - (_xlfn.XLOOKUP("3 - Start", $K883:K1888, $J883:$J1888)), $K883="4 - Start", (_xlfn.XLOOKUP("4 - End", $K883:$K1888, $J883:$J1888)) - (_xlfn.XLOOKUP("4 - Start", $K883:$K1888, $J883:J1888))), "")</f>
        <v/>
      </c>
      <c r="Q883" s="535" t="str" cm="1">
        <f t="array" ref="Q883">_xlfn.IFNA(IF($P883="N", $O883, (_xlfn.IFS(AND($P883="Y", $M883="1"), 15-$O883, AND($M883="2", $P883="Y"), 9-$O883, AND($M883="3", $P883="Y"), 11-$O883))), "")</f>
        <v/>
      </c>
      <c r="R883" s="536" t="str">
        <f>IF($K883="Session Start", SUM($L883:(INDEX($K883:$K1870, (MATCH("Session End", $K883:$K1870, 0))))), "")</f>
        <v/>
      </c>
    </row>
    <row r="884" spans="2:18" ht="39.75" customHeight="1" x14ac:dyDescent="0.15">
      <c r="B884" s="118"/>
      <c r="L884" s="521" t="str" cm="1">
        <f t="array" ref="L884">IFERROR(_xlfn.IFS($K884="1 - Start", (_xlfn.XLOOKUP("1 - End", $K884:$K1889,$J884:$J1889)) - (_xlfn.XLOOKUP("1 - Start", $K884:$K1889, $J884:$J1889)), $K884="2 - Start", (_xlfn.XLOOKUP("2 - End", $K884:$K1889, $J884:$J1889)) - (_xlfn.XLOOKUP("2 - Start", $K884:$K1889, $J884:$J1889)), $K884="3 - Start", (_xlfn.XLOOKUP("3 - End", $K884:K1889, $J884:$J1889)) - (_xlfn.XLOOKUP("3 - Start", $K884:K1889, $J884:$J1889)), $K884="4 - Start", (_xlfn.XLOOKUP("4 - End", $K884:$K1889, $J884:$J1889)) - (_xlfn.XLOOKUP("4 - Start", $K884:$K1889, $J884:J1889))), "")</f>
        <v/>
      </c>
      <c r="Q884" s="535" t="str" cm="1">
        <f t="array" ref="Q884">_xlfn.IFNA(IF($P884="N", $O884, (_xlfn.IFS(AND($P884="Y", $M884="1"), 15-$O884, AND($M884="2", $P884="Y"), 9-$O884, AND($M884="3", $P884="Y"), 11-$O884))), "")</f>
        <v/>
      </c>
      <c r="R884" s="536" t="str">
        <f>IF($K884="Session Start", SUM($L884:(INDEX($K884:$K1871, (MATCH("Session End", $K884:$K1871, 0))))), "")</f>
        <v/>
      </c>
    </row>
    <row r="885" spans="2:18" ht="39.75" customHeight="1" x14ac:dyDescent="0.15">
      <c r="B885" s="118"/>
      <c r="L885" s="521" t="str" cm="1">
        <f t="array" ref="L885">IFERROR(_xlfn.IFS($K885="1 - Start", (_xlfn.XLOOKUP("1 - End", $K885:$K1890,$J885:$J1890)) - (_xlfn.XLOOKUP("1 - Start", $K885:$K1890, $J885:$J1890)), $K885="2 - Start", (_xlfn.XLOOKUP("2 - End", $K885:$K1890, $J885:$J1890)) - (_xlfn.XLOOKUP("2 - Start", $K885:$K1890, $J885:$J1890)), $K885="3 - Start", (_xlfn.XLOOKUP("3 - End", $K885:K1890, $J885:$J1890)) - (_xlfn.XLOOKUP("3 - Start", $K885:K1890, $J885:$J1890)), $K885="4 - Start", (_xlfn.XLOOKUP("4 - End", $K885:$K1890, $J885:$J1890)) - (_xlfn.XLOOKUP("4 - Start", $K885:$K1890, $J885:J1890))), "")</f>
        <v/>
      </c>
      <c r="Q885" s="535" t="str" cm="1">
        <f t="array" ref="Q885">_xlfn.IFNA(IF($P885="N", $O885, (_xlfn.IFS(AND($P885="Y", $M885="1"), 15-$O885, AND($M885="2", $P885="Y"), 9-$O885, AND($M885="3", $P885="Y"), 11-$O885))), "")</f>
        <v/>
      </c>
      <c r="R885" s="536" t="str">
        <f>IF($K885="Session Start", SUM($L885:(INDEX($K885:$K1872, (MATCH("Session End", $K885:$K1872, 0))))), "")</f>
        <v/>
      </c>
    </row>
    <row r="886" spans="2:18" ht="39.75" customHeight="1" x14ac:dyDescent="0.15">
      <c r="B886" s="118"/>
      <c r="L886" s="521" t="str" cm="1">
        <f t="array" ref="L886">IFERROR(_xlfn.IFS($K886="1 - Start", (_xlfn.XLOOKUP("1 - End", $K886:$K1891,$J886:$J1891)) - (_xlfn.XLOOKUP("1 - Start", $K886:$K1891, $J886:$J1891)), $K886="2 - Start", (_xlfn.XLOOKUP("2 - End", $K886:$K1891, $J886:$J1891)) - (_xlfn.XLOOKUP("2 - Start", $K886:$K1891, $J886:$J1891)), $K886="3 - Start", (_xlfn.XLOOKUP("3 - End", $K886:K1891, $J886:$J1891)) - (_xlfn.XLOOKUP("3 - Start", $K886:K1891, $J886:$J1891)), $K886="4 - Start", (_xlfn.XLOOKUP("4 - End", $K886:$K1891, $J886:$J1891)) - (_xlfn.XLOOKUP("4 - Start", $K886:$K1891, $J886:J1891))), "")</f>
        <v/>
      </c>
      <c r="Q886" s="535" t="str" cm="1">
        <f t="array" ref="Q886">_xlfn.IFNA(IF($P886="N", $O886, (_xlfn.IFS(AND($P886="Y", $M886="1"), 15-$O886, AND($M886="2", $P886="Y"), 9-$O886, AND($M886="3", $P886="Y"), 11-$O886))), "")</f>
        <v/>
      </c>
      <c r="R886" s="536" t="str">
        <f>IF($K886="Session Start", SUM($L886:(INDEX($K886:$K1873, (MATCH("Session End", $K886:$K1873, 0))))), "")</f>
        <v/>
      </c>
    </row>
    <row r="887" spans="2:18" ht="39.75" customHeight="1" x14ac:dyDescent="0.15">
      <c r="B887" s="118"/>
      <c r="L887" s="521" t="str" cm="1">
        <f t="array" ref="L887">IFERROR(_xlfn.IFS($K887="1 - Start", (_xlfn.XLOOKUP("1 - End", $K887:$K1892,$J887:$J1892)) - (_xlfn.XLOOKUP("1 - Start", $K887:$K1892, $J887:$J1892)), $K887="2 - Start", (_xlfn.XLOOKUP("2 - End", $K887:$K1892, $J887:$J1892)) - (_xlfn.XLOOKUP("2 - Start", $K887:$K1892, $J887:$J1892)), $K887="3 - Start", (_xlfn.XLOOKUP("3 - End", $K887:K1892, $J887:$J1892)) - (_xlfn.XLOOKUP("3 - Start", $K887:K1892, $J887:$J1892)), $K887="4 - Start", (_xlfn.XLOOKUP("4 - End", $K887:$K1892, $J887:$J1892)) - (_xlfn.XLOOKUP("4 - Start", $K887:$K1892, $J887:J1892))), "")</f>
        <v/>
      </c>
      <c r="Q887" s="535" t="str" cm="1">
        <f t="array" ref="Q887">_xlfn.IFNA(IF($P887="N", $O887, (_xlfn.IFS(AND($P887="Y", $M887="1"), 15-$O887, AND($M887="2", $P887="Y"), 9-$O887, AND($M887="3", $P887="Y"), 11-$O887))), "")</f>
        <v/>
      </c>
      <c r="R887" s="536" t="str">
        <f>IF($K887="Session Start", SUM($L887:(INDEX($K887:$K1874, (MATCH("Session End", $K887:$K1874, 0))))), "")</f>
        <v/>
      </c>
    </row>
    <row r="888" spans="2:18" ht="39.75" customHeight="1" x14ac:dyDescent="0.15">
      <c r="B888" s="118"/>
      <c r="L888" s="521" t="str" cm="1">
        <f t="array" ref="L888">IFERROR(_xlfn.IFS($K888="1 - Start", (_xlfn.XLOOKUP("1 - End", $K888:$K1893,$J888:$J1893)) - (_xlfn.XLOOKUP("1 - Start", $K888:$K1893, $J888:$J1893)), $K888="2 - Start", (_xlfn.XLOOKUP("2 - End", $K888:$K1893, $J888:$J1893)) - (_xlfn.XLOOKUP("2 - Start", $K888:$K1893, $J888:$J1893)), $K888="3 - Start", (_xlfn.XLOOKUP("3 - End", $K888:K1893, $J888:$J1893)) - (_xlfn.XLOOKUP("3 - Start", $K888:K1893, $J888:$J1893)), $K888="4 - Start", (_xlfn.XLOOKUP("4 - End", $K888:$K1893, $J888:$J1893)) - (_xlfn.XLOOKUP("4 - Start", $K888:$K1893, $J888:J1893))), "")</f>
        <v/>
      </c>
      <c r="Q888" s="535" t="str" cm="1">
        <f t="array" ref="Q888">_xlfn.IFNA(IF($P888="N", $O888, (_xlfn.IFS(AND($P888="Y", $M888="1"), 15-$O888, AND($M888="2", $P888="Y"), 9-$O888, AND($M888="3", $P888="Y"), 11-$O888))), "")</f>
        <v/>
      </c>
      <c r="R888" s="536" t="str">
        <f>IF($K888="Session Start", SUM($L888:(INDEX($K888:$K1875, (MATCH("Session End", $K888:$K1875, 0))))), "")</f>
        <v/>
      </c>
    </row>
    <row r="889" spans="2:18" ht="39.75" customHeight="1" x14ac:dyDescent="0.15">
      <c r="B889" s="118"/>
      <c r="L889" s="521" t="str" cm="1">
        <f t="array" ref="L889">IFERROR(_xlfn.IFS($K889="1 - Start", (_xlfn.XLOOKUP("1 - End", $K889:$K1894,$J889:$J1894)) - (_xlfn.XLOOKUP("1 - Start", $K889:$K1894, $J889:$J1894)), $K889="2 - Start", (_xlfn.XLOOKUP("2 - End", $K889:$K1894, $J889:$J1894)) - (_xlfn.XLOOKUP("2 - Start", $K889:$K1894, $J889:$J1894)), $K889="3 - Start", (_xlfn.XLOOKUP("3 - End", $K889:K1894, $J889:$J1894)) - (_xlfn.XLOOKUP("3 - Start", $K889:K1894, $J889:$J1894)), $K889="4 - Start", (_xlfn.XLOOKUP("4 - End", $K889:$K1894, $J889:$J1894)) - (_xlfn.XLOOKUP("4 - Start", $K889:$K1894, $J889:J1894))), "")</f>
        <v/>
      </c>
      <c r="Q889" s="535" t="str" cm="1">
        <f t="array" ref="Q889">_xlfn.IFNA(IF($P889="N", $O889, (_xlfn.IFS(AND($P889="Y", $M889="1"), 15-$O889, AND($M889="2", $P889="Y"), 9-$O889, AND($M889="3", $P889="Y"), 11-$O889))), "")</f>
        <v/>
      </c>
      <c r="R889" s="536" t="str">
        <f>IF($K889="Session Start", SUM($L889:(INDEX($K889:$K1876, (MATCH("Session End", $K889:$K1876, 0))))), "")</f>
        <v/>
      </c>
    </row>
    <row r="890" spans="2:18" ht="39.75" customHeight="1" x14ac:dyDescent="0.15">
      <c r="B890" s="118"/>
      <c r="L890" s="521" t="str" cm="1">
        <f t="array" ref="L890">IFERROR(_xlfn.IFS($K890="1 - Start", (_xlfn.XLOOKUP("1 - End", $K890:$K1895,$J890:$J1895)) - (_xlfn.XLOOKUP("1 - Start", $K890:$K1895, $J890:$J1895)), $K890="2 - Start", (_xlfn.XLOOKUP("2 - End", $K890:$K1895, $J890:$J1895)) - (_xlfn.XLOOKUP("2 - Start", $K890:$K1895, $J890:$J1895)), $K890="3 - Start", (_xlfn.XLOOKUP("3 - End", $K890:K1895, $J890:$J1895)) - (_xlfn.XLOOKUP("3 - Start", $K890:K1895, $J890:$J1895)), $K890="4 - Start", (_xlfn.XLOOKUP("4 - End", $K890:$K1895, $J890:$J1895)) - (_xlfn.XLOOKUP("4 - Start", $K890:$K1895, $J890:J1895))), "")</f>
        <v/>
      </c>
      <c r="Q890" s="535" t="str" cm="1">
        <f t="array" ref="Q890">_xlfn.IFNA(IF($P890="N", $O890, (_xlfn.IFS(AND($P890="Y", $M890="1"), 15-$O890, AND($M890="2", $P890="Y"), 9-$O890, AND($M890="3", $P890="Y"), 11-$O890))), "")</f>
        <v/>
      </c>
      <c r="R890" s="536" t="str">
        <f>IF($K890="Session Start", SUM($L890:(INDEX($K890:$K1877, (MATCH("Session End", $K890:$K1877, 0))))), "")</f>
        <v/>
      </c>
    </row>
    <row r="891" spans="2:18" ht="39.75" customHeight="1" x14ac:dyDescent="0.15">
      <c r="B891" s="118"/>
      <c r="L891" s="521" t="str" cm="1">
        <f t="array" ref="L891">IFERROR(_xlfn.IFS($K891="1 - Start", (_xlfn.XLOOKUP("1 - End", $K891:$K1896,$J891:$J1896)) - (_xlfn.XLOOKUP("1 - Start", $K891:$K1896, $J891:$J1896)), $K891="2 - Start", (_xlfn.XLOOKUP("2 - End", $K891:$K1896, $J891:$J1896)) - (_xlfn.XLOOKUP("2 - Start", $K891:$K1896, $J891:$J1896)), $K891="3 - Start", (_xlfn.XLOOKUP("3 - End", $K891:K1896, $J891:$J1896)) - (_xlfn.XLOOKUP("3 - Start", $K891:K1896, $J891:$J1896)), $K891="4 - Start", (_xlfn.XLOOKUP("4 - End", $K891:$K1896, $J891:$J1896)) - (_xlfn.XLOOKUP("4 - Start", $K891:$K1896, $J891:J1896))), "")</f>
        <v/>
      </c>
      <c r="Q891" s="535" t="str" cm="1">
        <f t="array" ref="Q891">_xlfn.IFNA(IF($P891="N", $O891, (_xlfn.IFS(AND($P891="Y", $M891="1"), 15-$O891, AND($M891="2", $P891="Y"), 9-$O891, AND($M891="3", $P891="Y"), 11-$O891))), "")</f>
        <v/>
      </c>
      <c r="R891" s="536" t="str">
        <f>IF($K891="Session Start", SUM($L891:(INDEX($K891:$K1878, (MATCH("Session End", $K891:$K1878, 0))))), "")</f>
        <v/>
      </c>
    </row>
    <row r="892" spans="2:18" ht="39.75" customHeight="1" x14ac:dyDescent="0.15">
      <c r="B892" s="118"/>
      <c r="L892" s="521" t="str" cm="1">
        <f t="array" ref="L892">IFERROR(_xlfn.IFS($K892="1 - Start", (_xlfn.XLOOKUP("1 - End", $K892:$K1897,$J892:$J1897)) - (_xlfn.XLOOKUP("1 - Start", $K892:$K1897, $J892:$J1897)), $K892="2 - Start", (_xlfn.XLOOKUP("2 - End", $K892:$K1897, $J892:$J1897)) - (_xlfn.XLOOKUP("2 - Start", $K892:$K1897, $J892:$J1897)), $K892="3 - Start", (_xlfn.XLOOKUP("3 - End", $K892:K1897, $J892:$J1897)) - (_xlfn.XLOOKUP("3 - Start", $K892:K1897, $J892:$J1897)), $K892="4 - Start", (_xlfn.XLOOKUP("4 - End", $K892:$K1897, $J892:$J1897)) - (_xlfn.XLOOKUP("4 - Start", $K892:$K1897, $J892:J1897))), "")</f>
        <v/>
      </c>
      <c r="Q892" s="535" t="str" cm="1">
        <f t="array" ref="Q892">_xlfn.IFNA(IF($P892="N", $O892, (_xlfn.IFS(AND($P892="Y", $M892="1"), 15-$O892, AND($M892="2", $P892="Y"), 9-$O892, AND($M892="3", $P892="Y"), 11-$O892))), "")</f>
        <v/>
      </c>
      <c r="R892" s="536" t="str">
        <f>IF($K892="Session Start", SUM($L892:(INDEX($K892:$K1879, (MATCH("Session End", $K892:$K1879, 0))))), "")</f>
        <v/>
      </c>
    </row>
    <row r="893" spans="2:18" ht="39.75" customHeight="1" x14ac:dyDescent="0.15">
      <c r="B893" s="118"/>
      <c r="L893" s="521" t="str" cm="1">
        <f t="array" ref="L893">IFERROR(_xlfn.IFS($K893="1 - Start", (_xlfn.XLOOKUP("1 - End", $K893:$K1898,$J893:$J1898)) - (_xlfn.XLOOKUP("1 - Start", $K893:$K1898, $J893:$J1898)), $K893="2 - Start", (_xlfn.XLOOKUP("2 - End", $K893:$K1898, $J893:$J1898)) - (_xlfn.XLOOKUP("2 - Start", $K893:$K1898, $J893:$J1898)), $K893="3 - Start", (_xlfn.XLOOKUP("3 - End", $K893:K1898, $J893:$J1898)) - (_xlfn.XLOOKUP("3 - Start", $K893:K1898, $J893:$J1898)), $K893="4 - Start", (_xlfn.XLOOKUP("4 - End", $K893:$K1898, $J893:$J1898)) - (_xlfn.XLOOKUP("4 - Start", $K893:$K1898, $J893:J1898))), "")</f>
        <v/>
      </c>
      <c r="Q893" s="535" t="str" cm="1">
        <f t="array" ref="Q893">_xlfn.IFNA(IF($P893="N", $O893, (_xlfn.IFS(AND($P893="Y", $M893="1"), 15-$O893, AND($M893="2", $P893="Y"), 9-$O893, AND($M893="3", $P893="Y"), 11-$O893))), "")</f>
        <v/>
      </c>
      <c r="R893" s="536" t="str">
        <f>IF($K893="Session Start", SUM($L893:(INDEX($K893:$K1880, (MATCH("Session End", $K893:$K1880, 0))))), "")</f>
        <v/>
      </c>
    </row>
    <row r="894" spans="2:18" ht="39.75" customHeight="1" x14ac:dyDescent="0.15">
      <c r="B894" s="118"/>
      <c r="L894" s="521" t="str" cm="1">
        <f t="array" ref="L894">IFERROR(_xlfn.IFS($K894="1 - Start", (_xlfn.XLOOKUP("1 - End", $K894:$K1899,$J894:$J1899)) - (_xlfn.XLOOKUP("1 - Start", $K894:$K1899, $J894:$J1899)), $K894="2 - Start", (_xlfn.XLOOKUP("2 - End", $K894:$K1899, $J894:$J1899)) - (_xlfn.XLOOKUP("2 - Start", $K894:$K1899, $J894:$J1899)), $K894="3 - Start", (_xlfn.XLOOKUP("3 - End", $K894:K1899, $J894:$J1899)) - (_xlfn.XLOOKUP("3 - Start", $K894:K1899, $J894:$J1899)), $K894="4 - Start", (_xlfn.XLOOKUP("4 - End", $K894:$K1899, $J894:$J1899)) - (_xlfn.XLOOKUP("4 - Start", $K894:$K1899, $J894:J1899))), "")</f>
        <v/>
      </c>
      <c r="Q894" s="535" t="str" cm="1">
        <f t="array" ref="Q894">_xlfn.IFNA(IF($P894="N", $O894, (_xlfn.IFS(AND($P894="Y", $M894="1"), 15-$O894, AND($M894="2", $P894="Y"), 9-$O894, AND($M894="3", $P894="Y"), 11-$O894))), "")</f>
        <v/>
      </c>
      <c r="R894" s="536" t="str">
        <f>IF($K894="Session Start", SUM($L894:(INDEX($K894:$K1881, (MATCH("Session End", $K894:$K1881, 0))))), "")</f>
        <v/>
      </c>
    </row>
    <row r="895" spans="2:18" ht="39.75" customHeight="1" x14ac:dyDescent="0.15">
      <c r="B895" s="118"/>
      <c r="L895" s="521" t="str" cm="1">
        <f t="array" ref="L895">IFERROR(_xlfn.IFS($K895="1 - Start", (_xlfn.XLOOKUP("1 - End", $K895:$K1900,$J895:$J1900)) - (_xlfn.XLOOKUP("1 - Start", $K895:$K1900, $J895:$J1900)), $K895="2 - Start", (_xlfn.XLOOKUP("2 - End", $K895:$K1900, $J895:$J1900)) - (_xlfn.XLOOKUP("2 - Start", $K895:$K1900, $J895:$J1900)), $K895="3 - Start", (_xlfn.XLOOKUP("3 - End", $K895:K1900, $J895:$J1900)) - (_xlfn.XLOOKUP("3 - Start", $K895:K1900, $J895:$J1900)), $K895="4 - Start", (_xlfn.XLOOKUP("4 - End", $K895:$K1900, $J895:$J1900)) - (_xlfn.XLOOKUP("4 - Start", $K895:$K1900, $J895:J1900))), "")</f>
        <v/>
      </c>
      <c r="Q895" s="535" t="str" cm="1">
        <f t="array" ref="Q895">_xlfn.IFNA(IF($P895="N", $O895, (_xlfn.IFS(AND($P895="Y", $M895="1"), 15-$O895, AND($M895="2", $P895="Y"), 9-$O895, AND($M895="3", $P895="Y"), 11-$O895))), "")</f>
        <v/>
      </c>
      <c r="R895" s="536" t="str">
        <f>IF($K895="Session Start", SUM($L895:(INDEX($K895:$K1882, (MATCH("Session End", $K895:$K1882, 0))))), "")</f>
        <v/>
      </c>
    </row>
    <row r="896" spans="2:18" ht="39.75" customHeight="1" x14ac:dyDescent="0.15">
      <c r="B896" s="118"/>
      <c r="L896" s="521" t="str" cm="1">
        <f t="array" ref="L896">IFERROR(_xlfn.IFS($K896="1 - Start", (_xlfn.XLOOKUP("1 - End", $K896:$K1901,$J896:$J1901)) - (_xlfn.XLOOKUP("1 - Start", $K896:$K1901, $J896:$J1901)), $K896="2 - Start", (_xlfn.XLOOKUP("2 - End", $K896:$K1901, $J896:$J1901)) - (_xlfn.XLOOKUP("2 - Start", $K896:$K1901, $J896:$J1901)), $K896="3 - Start", (_xlfn.XLOOKUP("3 - End", $K896:K1901, $J896:$J1901)) - (_xlfn.XLOOKUP("3 - Start", $K896:K1901, $J896:$J1901)), $K896="4 - Start", (_xlfn.XLOOKUP("4 - End", $K896:$K1901, $J896:$J1901)) - (_xlfn.XLOOKUP("4 - Start", $K896:$K1901, $J896:J1901))), "")</f>
        <v/>
      </c>
      <c r="Q896" s="535" t="str" cm="1">
        <f t="array" ref="Q896">_xlfn.IFNA(IF($P896="N", $O896, (_xlfn.IFS(AND($P896="Y", $M896="1"), 15-$O896, AND($M896="2", $P896="Y"), 9-$O896, AND($M896="3", $P896="Y"), 11-$O896))), "")</f>
        <v/>
      </c>
      <c r="R896" s="536" t="str">
        <f>IF($K896="Session Start", SUM($L896:(INDEX($K896:$K1883, (MATCH("Session End", $K896:$K1883, 0))))), "")</f>
        <v/>
      </c>
    </row>
    <row r="897" spans="2:18" ht="39.75" customHeight="1" x14ac:dyDescent="0.15">
      <c r="B897" s="118"/>
      <c r="L897" s="521" t="str" cm="1">
        <f t="array" ref="L897">IFERROR(_xlfn.IFS($K897="1 - Start", (_xlfn.XLOOKUP("1 - End", $K897:$K1902,$J897:$J1902)) - (_xlfn.XLOOKUP("1 - Start", $K897:$K1902, $J897:$J1902)), $K897="2 - Start", (_xlfn.XLOOKUP("2 - End", $K897:$K1902, $J897:$J1902)) - (_xlfn.XLOOKUP("2 - Start", $K897:$K1902, $J897:$J1902)), $K897="3 - Start", (_xlfn.XLOOKUP("3 - End", $K897:K1902, $J897:$J1902)) - (_xlfn.XLOOKUP("3 - Start", $K897:K1902, $J897:$J1902)), $K897="4 - Start", (_xlfn.XLOOKUP("4 - End", $K897:$K1902, $J897:$J1902)) - (_xlfn.XLOOKUP("4 - Start", $K897:$K1902, $J897:J1902))), "")</f>
        <v/>
      </c>
      <c r="Q897" s="535" t="str" cm="1">
        <f t="array" ref="Q897">_xlfn.IFNA(IF($P897="N", $O897, (_xlfn.IFS(AND($P897="Y", $M897="1"), 15-$O897, AND($M897="2", $P897="Y"), 9-$O897, AND($M897="3", $P897="Y"), 11-$O897))), "")</f>
        <v/>
      </c>
      <c r="R897" s="536" t="str">
        <f>IF($K897="Session Start", SUM($L897:(INDEX($K897:$K1884, (MATCH("Session End", $K897:$K1884, 0))))), "")</f>
        <v/>
      </c>
    </row>
    <row r="898" spans="2:18" ht="39.75" customHeight="1" x14ac:dyDescent="0.15">
      <c r="B898" s="118"/>
      <c r="L898" s="521" t="str" cm="1">
        <f t="array" ref="L898">IFERROR(_xlfn.IFS($K898="1 - Start", (_xlfn.XLOOKUP("1 - End", $K898:$K1903,$J898:$J1903)) - (_xlfn.XLOOKUP("1 - Start", $K898:$K1903, $J898:$J1903)), $K898="2 - Start", (_xlfn.XLOOKUP("2 - End", $K898:$K1903, $J898:$J1903)) - (_xlfn.XLOOKUP("2 - Start", $K898:$K1903, $J898:$J1903)), $K898="3 - Start", (_xlfn.XLOOKUP("3 - End", $K898:K1903, $J898:$J1903)) - (_xlfn.XLOOKUP("3 - Start", $K898:K1903, $J898:$J1903)), $K898="4 - Start", (_xlfn.XLOOKUP("4 - End", $K898:$K1903, $J898:$J1903)) - (_xlfn.XLOOKUP("4 - Start", $K898:$K1903, $J898:J1903))), "")</f>
        <v/>
      </c>
      <c r="Q898" s="535" t="str" cm="1">
        <f t="array" ref="Q898">_xlfn.IFNA(IF($P898="N", $O898, (_xlfn.IFS(AND($P898="Y", $M898="1"), 15-$O898, AND($M898="2", $P898="Y"), 9-$O898, AND($M898="3", $P898="Y"), 11-$O898))), "")</f>
        <v/>
      </c>
      <c r="R898" s="536" t="str">
        <f>IF($K898="Session Start", SUM($L898:(INDEX($K898:$K1885, (MATCH("Session End", $K898:$K1885, 0))))), "")</f>
        <v/>
      </c>
    </row>
    <row r="899" spans="2:18" ht="39.75" customHeight="1" x14ac:dyDescent="0.15">
      <c r="B899" s="118"/>
      <c r="L899" s="521" t="str" cm="1">
        <f t="array" ref="L899">IFERROR(_xlfn.IFS($K899="1 - Start", (_xlfn.XLOOKUP("1 - End", $K899:$K1904,$J899:$J1904)) - (_xlfn.XLOOKUP("1 - Start", $K899:$K1904, $J899:$J1904)), $K899="2 - Start", (_xlfn.XLOOKUP("2 - End", $K899:$K1904, $J899:$J1904)) - (_xlfn.XLOOKUP("2 - Start", $K899:$K1904, $J899:$J1904)), $K899="3 - Start", (_xlfn.XLOOKUP("3 - End", $K899:K1904, $J899:$J1904)) - (_xlfn.XLOOKUP("3 - Start", $K899:K1904, $J899:$J1904)), $K899="4 - Start", (_xlfn.XLOOKUP("4 - End", $K899:$K1904, $J899:$J1904)) - (_xlfn.XLOOKUP("4 - Start", $K899:$K1904, $J899:J1904))), "")</f>
        <v/>
      </c>
      <c r="Q899" s="535" t="str" cm="1">
        <f t="array" ref="Q899">_xlfn.IFNA(IF($P899="N", $O899, (_xlfn.IFS(AND($P899="Y", $M899="1"), 15-$O899, AND($M899="2", $P899="Y"), 9-$O899, AND($M899="3", $P899="Y"), 11-$O899))), "")</f>
        <v/>
      </c>
      <c r="R899" s="536" t="str">
        <f>IF($K899="Session Start", SUM($L899:(INDEX($K899:$K1886, (MATCH("Session End", $K899:$K1886, 0))))), "")</f>
        <v/>
      </c>
    </row>
    <row r="900" spans="2:18" ht="39.75" customHeight="1" x14ac:dyDescent="0.15">
      <c r="B900" s="118"/>
      <c r="L900" s="521" t="str" cm="1">
        <f t="array" ref="L900">IFERROR(_xlfn.IFS($K900="1 - Start", (_xlfn.XLOOKUP("1 - End", $K900:$K1905,$J900:$J1905)) - (_xlfn.XLOOKUP("1 - Start", $K900:$K1905, $J900:$J1905)), $K900="2 - Start", (_xlfn.XLOOKUP("2 - End", $K900:$K1905, $J900:$J1905)) - (_xlfn.XLOOKUP("2 - Start", $K900:$K1905, $J900:$J1905)), $K900="3 - Start", (_xlfn.XLOOKUP("3 - End", $K900:K1905, $J900:$J1905)) - (_xlfn.XLOOKUP("3 - Start", $K900:K1905, $J900:$J1905)), $K900="4 - Start", (_xlfn.XLOOKUP("4 - End", $K900:$K1905, $J900:$J1905)) - (_xlfn.XLOOKUP("4 - Start", $K900:$K1905, $J900:J1905))), "")</f>
        <v/>
      </c>
      <c r="Q900" s="535" t="str" cm="1">
        <f t="array" ref="Q900">_xlfn.IFNA(IF($P900="N", $O900, (_xlfn.IFS(AND($P900="Y", $M900="1"), 15-$O900, AND($M900="2", $P900="Y"), 9-$O900, AND($M900="3", $P900="Y"), 11-$O900))), "")</f>
        <v/>
      </c>
      <c r="R900" s="536" t="str">
        <f>IF($K900="Session Start", SUM($L900:(INDEX($K900:$K1887, (MATCH("Session End", $K900:$K1887, 0))))), "")</f>
        <v/>
      </c>
    </row>
    <row r="901" spans="2:18" ht="39.75" customHeight="1" x14ac:dyDescent="0.15">
      <c r="B901" s="118"/>
      <c r="L901" s="521" t="str" cm="1">
        <f t="array" ref="L901">IFERROR(_xlfn.IFS($K901="1 - Start", (_xlfn.XLOOKUP("1 - End", $K901:$K1906,$J901:$J1906)) - (_xlfn.XLOOKUP("1 - Start", $K901:$K1906, $J901:$J1906)), $K901="2 - Start", (_xlfn.XLOOKUP("2 - End", $K901:$K1906, $J901:$J1906)) - (_xlfn.XLOOKUP("2 - Start", $K901:$K1906, $J901:$J1906)), $K901="3 - Start", (_xlfn.XLOOKUP("3 - End", $K901:K1906, $J901:$J1906)) - (_xlfn.XLOOKUP("3 - Start", $K901:K1906, $J901:$J1906)), $K901="4 - Start", (_xlfn.XLOOKUP("4 - End", $K901:$K1906, $J901:$J1906)) - (_xlfn.XLOOKUP("4 - Start", $K901:$K1906, $J901:J1906))), "")</f>
        <v/>
      </c>
      <c r="Q901" s="535" t="str" cm="1">
        <f t="array" ref="Q901">_xlfn.IFNA(IF($P901="N", $O901, (_xlfn.IFS(AND($P901="Y", $M901="1"), 15-$O901, AND($M901="2", $P901="Y"), 9-$O901, AND($M901="3", $P901="Y"), 11-$O901))), "")</f>
        <v/>
      </c>
      <c r="R901" s="536" t="str">
        <f>IF($K901="Session Start", SUM($L901:(INDEX($K901:$K1888, (MATCH("Session End", $K901:$K1888, 0))))), "")</f>
        <v/>
      </c>
    </row>
    <row r="902" spans="2:18" ht="39.75" customHeight="1" x14ac:dyDescent="0.15">
      <c r="B902" s="118"/>
      <c r="L902" s="521" t="str" cm="1">
        <f t="array" ref="L902">IFERROR(_xlfn.IFS($K902="1 - Start", (_xlfn.XLOOKUP("1 - End", $K902:$K1907,$J902:$J1907)) - (_xlfn.XLOOKUP("1 - Start", $K902:$K1907, $J902:$J1907)), $K902="2 - Start", (_xlfn.XLOOKUP("2 - End", $K902:$K1907, $J902:$J1907)) - (_xlfn.XLOOKUP("2 - Start", $K902:$K1907, $J902:$J1907)), $K902="3 - Start", (_xlfn.XLOOKUP("3 - End", $K902:K1907, $J902:$J1907)) - (_xlfn.XLOOKUP("3 - Start", $K902:K1907, $J902:$J1907)), $K902="4 - Start", (_xlfn.XLOOKUP("4 - End", $K902:$K1907, $J902:$J1907)) - (_xlfn.XLOOKUP("4 - Start", $K902:$K1907, $J902:J1907))), "")</f>
        <v/>
      </c>
      <c r="Q902" s="535" t="str" cm="1">
        <f t="array" ref="Q902">_xlfn.IFNA(IF($P902="N", $O902, (_xlfn.IFS(AND($P902="Y", $M902="1"), 15-$O902, AND($M902="2", $P902="Y"), 9-$O902, AND($M902="3", $P902="Y"), 11-$O902))), "")</f>
        <v/>
      </c>
      <c r="R902" s="536" t="str">
        <f>IF($K902="Session Start", SUM($L902:(INDEX($K902:$K1889, (MATCH("Session End", $K902:$K1889, 0))))), "")</f>
        <v/>
      </c>
    </row>
    <row r="903" spans="2:18" ht="39.75" customHeight="1" x14ac:dyDescent="0.15">
      <c r="B903" s="118"/>
      <c r="L903" s="521" t="str" cm="1">
        <f t="array" ref="L903">IFERROR(_xlfn.IFS($K903="1 - Start", (_xlfn.XLOOKUP("1 - End", $K903:$K1908,$J903:$J1908)) - (_xlfn.XLOOKUP("1 - Start", $K903:$K1908, $J903:$J1908)), $K903="2 - Start", (_xlfn.XLOOKUP("2 - End", $K903:$K1908, $J903:$J1908)) - (_xlfn.XLOOKUP("2 - Start", $K903:$K1908, $J903:$J1908)), $K903="3 - Start", (_xlfn.XLOOKUP("3 - End", $K903:K1908, $J903:$J1908)) - (_xlfn.XLOOKUP("3 - Start", $K903:K1908, $J903:$J1908)), $K903="4 - Start", (_xlfn.XLOOKUP("4 - End", $K903:$K1908, $J903:$J1908)) - (_xlfn.XLOOKUP("4 - Start", $K903:$K1908, $J903:J1908))), "")</f>
        <v/>
      </c>
      <c r="Q903" s="535" t="str" cm="1">
        <f t="array" ref="Q903">_xlfn.IFNA(IF($P903="N", $O903, (_xlfn.IFS(AND($P903="Y", $M903="1"), 15-$O903, AND($M903="2", $P903="Y"), 9-$O903, AND($M903="3", $P903="Y"), 11-$O903))), "")</f>
        <v/>
      </c>
      <c r="R903" s="536" t="str">
        <f>IF($K903="Session Start", SUM($L903:(INDEX($K903:$K1890, (MATCH("Session End", $K903:$K1890, 0))))), "")</f>
        <v/>
      </c>
    </row>
    <row r="904" spans="2:18" ht="39.75" customHeight="1" x14ac:dyDescent="0.15">
      <c r="B904" s="118"/>
      <c r="L904" s="521" t="str" cm="1">
        <f t="array" ref="L904">IFERROR(_xlfn.IFS($K904="1 - Start", (_xlfn.XLOOKUP("1 - End", $K904:$K1909,$J904:$J1909)) - (_xlfn.XLOOKUP("1 - Start", $K904:$K1909, $J904:$J1909)), $K904="2 - Start", (_xlfn.XLOOKUP("2 - End", $K904:$K1909, $J904:$J1909)) - (_xlfn.XLOOKUP("2 - Start", $K904:$K1909, $J904:$J1909)), $K904="3 - Start", (_xlfn.XLOOKUP("3 - End", $K904:K1909, $J904:$J1909)) - (_xlfn.XLOOKUP("3 - Start", $K904:K1909, $J904:$J1909)), $K904="4 - Start", (_xlfn.XLOOKUP("4 - End", $K904:$K1909, $J904:$J1909)) - (_xlfn.XLOOKUP("4 - Start", $K904:$K1909, $J904:J1909))), "")</f>
        <v/>
      </c>
      <c r="Q904" s="535" t="str" cm="1">
        <f t="array" ref="Q904">_xlfn.IFNA(IF($P904="N", $O904, (_xlfn.IFS(AND($P904="Y", $M904="1"), 15-$O904, AND($M904="2", $P904="Y"), 9-$O904, AND($M904="3", $P904="Y"), 11-$O904))), "")</f>
        <v/>
      </c>
      <c r="R904" s="536" t="str">
        <f>IF($K904="Session Start", SUM($L904:(INDEX($K904:$K1891, (MATCH("Session End", $K904:$K1891, 0))))), "")</f>
        <v/>
      </c>
    </row>
    <row r="905" spans="2:18" ht="39.75" customHeight="1" x14ac:dyDescent="0.15">
      <c r="B905" s="118"/>
      <c r="L905" s="521" t="str" cm="1">
        <f t="array" ref="L905">IFERROR(_xlfn.IFS($K905="1 - Start", (_xlfn.XLOOKUP("1 - End", $K905:$K1910,$J905:$J1910)) - (_xlfn.XLOOKUP("1 - Start", $K905:$K1910, $J905:$J1910)), $K905="2 - Start", (_xlfn.XLOOKUP("2 - End", $K905:$K1910, $J905:$J1910)) - (_xlfn.XLOOKUP("2 - Start", $K905:$K1910, $J905:$J1910)), $K905="3 - Start", (_xlfn.XLOOKUP("3 - End", $K905:K1910, $J905:$J1910)) - (_xlfn.XLOOKUP("3 - Start", $K905:K1910, $J905:$J1910)), $K905="4 - Start", (_xlfn.XLOOKUP("4 - End", $K905:$K1910, $J905:$J1910)) - (_xlfn.XLOOKUP("4 - Start", $K905:$K1910, $J905:J1910))), "")</f>
        <v/>
      </c>
      <c r="Q905" s="535" t="str" cm="1">
        <f t="array" ref="Q905">_xlfn.IFNA(IF($P905="N", $O905, (_xlfn.IFS(AND($P905="Y", $M905="1"), 15-$O905, AND($M905="2", $P905="Y"), 9-$O905, AND($M905="3", $P905="Y"), 11-$O905))), "")</f>
        <v/>
      </c>
      <c r="R905" s="536" t="str">
        <f>IF($K905="Session Start", SUM($L905:(INDEX($K905:$K1892, (MATCH("Session End", $K905:$K1892, 0))))), "")</f>
        <v/>
      </c>
    </row>
    <row r="906" spans="2:18" ht="39.75" customHeight="1" x14ac:dyDescent="0.15">
      <c r="B906" s="118"/>
      <c r="L906" s="521" t="str" cm="1">
        <f t="array" ref="L906">IFERROR(_xlfn.IFS($K906="1 - Start", (_xlfn.XLOOKUP("1 - End", $K906:$K1911,$J906:$J1911)) - (_xlfn.XLOOKUP("1 - Start", $K906:$K1911, $J906:$J1911)), $K906="2 - Start", (_xlfn.XLOOKUP("2 - End", $K906:$K1911, $J906:$J1911)) - (_xlfn.XLOOKUP("2 - Start", $K906:$K1911, $J906:$J1911)), $K906="3 - Start", (_xlfn.XLOOKUP("3 - End", $K906:K1911, $J906:$J1911)) - (_xlfn.XLOOKUP("3 - Start", $K906:K1911, $J906:$J1911)), $K906="4 - Start", (_xlfn.XLOOKUP("4 - End", $K906:$K1911, $J906:$J1911)) - (_xlfn.XLOOKUP("4 - Start", $K906:$K1911, $J906:J1911))), "")</f>
        <v/>
      </c>
      <c r="Q906" s="535" t="str" cm="1">
        <f t="array" ref="Q906">_xlfn.IFNA(IF($P906="N", $O906, (_xlfn.IFS(AND($P906="Y", $M906="1"), 15-$O906, AND($M906="2", $P906="Y"), 9-$O906, AND($M906="3", $P906="Y"), 11-$O906))), "")</f>
        <v/>
      </c>
      <c r="R906" s="536" t="str">
        <f>IF($K906="Session Start", SUM($L906:(INDEX($K906:$K1893, (MATCH("Session End", $K906:$K1893, 0))))), "")</f>
        <v/>
      </c>
    </row>
    <row r="907" spans="2:18" ht="39.75" customHeight="1" x14ac:dyDescent="0.15">
      <c r="B907" s="118"/>
      <c r="L907" s="521" t="str" cm="1">
        <f t="array" ref="L907">IFERROR(_xlfn.IFS($K907="1 - Start", (_xlfn.XLOOKUP("1 - End", $K907:$K1912,$J907:$J1912)) - (_xlfn.XLOOKUP("1 - Start", $K907:$K1912, $J907:$J1912)), $K907="2 - Start", (_xlfn.XLOOKUP("2 - End", $K907:$K1912, $J907:$J1912)) - (_xlfn.XLOOKUP("2 - Start", $K907:$K1912, $J907:$J1912)), $K907="3 - Start", (_xlfn.XLOOKUP("3 - End", $K907:K1912, $J907:$J1912)) - (_xlfn.XLOOKUP("3 - Start", $K907:K1912, $J907:$J1912)), $K907="4 - Start", (_xlfn.XLOOKUP("4 - End", $K907:$K1912, $J907:$J1912)) - (_xlfn.XLOOKUP("4 - Start", $K907:$K1912, $J907:J1912))), "")</f>
        <v/>
      </c>
      <c r="Q907" s="535" t="str" cm="1">
        <f t="array" ref="Q907">_xlfn.IFNA(IF($P907="N", $O907, (_xlfn.IFS(AND($P907="Y", $M907="1"), 15-$O907, AND($M907="2", $P907="Y"), 9-$O907, AND($M907="3", $P907="Y"), 11-$O907))), "")</f>
        <v/>
      </c>
      <c r="R907" s="536" t="str">
        <f>IF($K907="Session Start", SUM($L907:(INDEX($K907:$K1894, (MATCH("Session End", $K907:$K1894, 0))))), "")</f>
        <v/>
      </c>
    </row>
    <row r="908" spans="2:18" ht="39.75" customHeight="1" x14ac:dyDescent="0.15">
      <c r="B908" s="118"/>
      <c r="L908" s="521" t="str" cm="1">
        <f t="array" ref="L908">IFERROR(_xlfn.IFS($K908="1 - Start", (_xlfn.XLOOKUP("1 - End", $K908:$K1913,$J908:$J1913)) - (_xlfn.XLOOKUP("1 - Start", $K908:$K1913, $J908:$J1913)), $K908="2 - Start", (_xlfn.XLOOKUP("2 - End", $K908:$K1913, $J908:$J1913)) - (_xlfn.XLOOKUP("2 - Start", $K908:$K1913, $J908:$J1913)), $K908="3 - Start", (_xlfn.XLOOKUP("3 - End", $K908:K1913, $J908:$J1913)) - (_xlfn.XLOOKUP("3 - Start", $K908:K1913, $J908:$J1913)), $K908="4 - Start", (_xlfn.XLOOKUP("4 - End", $K908:$K1913, $J908:$J1913)) - (_xlfn.XLOOKUP("4 - Start", $K908:$K1913, $J908:J1913))), "")</f>
        <v/>
      </c>
      <c r="Q908" s="535" t="str" cm="1">
        <f t="array" ref="Q908">_xlfn.IFNA(IF($P908="N", $O908, (_xlfn.IFS(AND($P908="Y", $M908="1"), 15-$O908, AND($M908="2", $P908="Y"), 9-$O908, AND($M908="3", $P908="Y"), 11-$O908))), "")</f>
        <v/>
      </c>
      <c r="R908" s="536" t="str">
        <f>IF($K908="Session Start", SUM($L908:(INDEX($K908:$K1895, (MATCH("Session End", $K908:$K1895, 0))))), "")</f>
        <v/>
      </c>
    </row>
    <row r="909" spans="2:18" ht="39.75" customHeight="1" x14ac:dyDescent="0.15">
      <c r="B909" s="118"/>
      <c r="L909" s="521" t="str" cm="1">
        <f t="array" ref="L909">IFERROR(_xlfn.IFS($K909="1 - Start", (_xlfn.XLOOKUP("1 - End", $K909:$K1914,$J909:$J1914)) - (_xlfn.XLOOKUP("1 - Start", $K909:$K1914, $J909:$J1914)), $K909="2 - Start", (_xlfn.XLOOKUP("2 - End", $K909:$K1914, $J909:$J1914)) - (_xlfn.XLOOKUP("2 - Start", $K909:$K1914, $J909:$J1914)), $K909="3 - Start", (_xlfn.XLOOKUP("3 - End", $K909:K1914, $J909:$J1914)) - (_xlfn.XLOOKUP("3 - Start", $K909:K1914, $J909:$J1914)), $K909="4 - Start", (_xlfn.XLOOKUP("4 - End", $K909:$K1914, $J909:$J1914)) - (_xlfn.XLOOKUP("4 - Start", $K909:$K1914, $J909:J1914))), "")</f>
        <v/>
      </c>
      <c r="Q909" s="535" t="str" cm="1">
        <f t="array" ref="Q909">_xlfn.IFNA(IF($P909="N", $O909, (_xlfn.IFS(AND($P909="Y", $M909="1"), 15-$O909, AND($M909="2", $P909="Y"), 9-$O909, AND($M909="3", $P909="Y"), 11-$O909))), "")</f>
        <v/>
      </c>
      <c r="R909" s="536" t="str">
        <f>IF($K909="Session Start", SUM($L909:(INDEX($K909:$K1896, (MATCH("Session End", $K909:$K1896, 0))))), "")</f>
        <v/>
      </c>
    </row>
    <row r="910" spans="2:18" ht="39.75" customHeight="1" x14ac:dyDescent="0.15">
      <c r="B910" s="118"/>
      <c r="L910" s="521" t="str" cm="1">
        <f t="array" ref="L910">IFERROR(_xlfn.IFS($K910="1 - Start", (_xlfn.XLOOKUP("1 - End", $K910:$K1915,$J910:$J1915)) - (_xlfn.XLOOKUP("1 - Start", $K910:$K1915, $J910:$J1915)), $K910="2 - Start", (_xlfn.XLOOKUP("2 - End", $K910:$K1915, $J910:$J1915)) - (_xlfn.XLOOKUP("2 - Start", $K910:$K1915, $J910:$J1915)), $K910="3 - Start", (_xlfn.XLOOKUP("3 - End", $K910:K1915, $J910:$J1915)) - (_xlfn.XLOOKUP("3 - Start", $K910:K1915, $J910:$J1915)), $K910="4 - Start", (_xlfn.XLOOKUP("4 - End", $K910:$K1915, $J910:$J1915)) - (_xlfn.XLOOKUP("4 - Start", $K910:$K1915, $J910:J1915))), "")</f>
        <v/>
      </c>
      <c r="Q910" s="535" t="str" cm="1">
        <f t="array" ref="Q910">_xlfn.IFNA(IF($P910="N", $O910, (_xlfn.IFS(AND($P910="Y", $M910="1"), 15-$O910, AND($M910="2", $P910="Y"), 9-$O910, AND($M910="3", $P910="Y"), 11-$O910))), "")</f>
        <v/>
      </c>
      <c r="R910" s="536" t="str">
        <f>IF($K910="Session Start", SUM($L910:(INDEX($K910:$K1897, (MATCH("Session End", $K910:$K1897, 0))))), "")</f>
        <v/>
      </c>
    </row>
    <row r="911" spans="2:18" ht="39.75" customHeight="1" x14ac:dyDescent="0.15">
      <c r="B911" s="118"/>
      <c r="L911" s="521" t="str" cm="1">
        <f t="array" ref="L911">IFERROR(_xlfn.IFS($K911="1 - Start", (_xlfn.XLOOKUP("1 - End", $K911:$K1916,$J911:$J1916)) - (_xlfn.XLOOKUP("1 - Start", $K911:$K1916, $J911:$J1916)), $K911="2 - Start", (_xlfn.XLOOKUP("2 - End", $K911:$K1916, $J911:$J1916)) - (_xlfn.XLOOKUP("2 - Start", $K911:$K1916, $J911:$J1916)), $K911="3 - Start", (_xlfn.XLOOKUP("3 - End", $K911:K1916, $J911:$J1916)) - (_xlfn.XLOOKUP("3 - Start", $K911:K1916, $J911:$J1916)), $K911="4 - Start", (_xlfn.XLOOKUP("4 - End", $K911:$K1916, $J911:$J1916)) - (_xlfn.XLOOKUP("4 - Start", $K911:$K1916, $J911:J1916))), "")</f>
        <v/>
      </c>
      <c r="Q911" s="535" t="str" cm="1">
        <f t="array" ref="Q911">_xlfn.IFNA(IF($P911="N", $O911, (_xlfn.IFS(AND($P911="Y", $M911="1"), 15-$O911, AND($M911="2", $P911="Y"), 9-$O911, AND($M911="3", $P911="Y"), 11-$O911))), "")</f>
        <v/>
      </c>
      <c r="R911" s="536" t="str">
        <f>IF($K911="Session Start", SUM($L911:(INDEX($K911:$K1898, (MATCH("Session End", $K911:$K1898, 0))))), "")</f>
        <v/>
      </c>
    </row>
    <row r="912" spans="2:18" ht="39.75" customHeight="1" x14ac:dyDescent="0.15">
      <c r="B912" s="118"/>
      <c r="L912" s="521" t="str" cm="1">
        <f t="array" ref="L912">IFERROR(_xlfn.IFS($K912="1 - Start", (_xlfn.XLOOKUP("1 - End", $K912:$K1917,$J912:$J1917)) - (_xlfn.XLOOKUP("1 - Start", $K912:$K1917, $J912:$J1917)), $K912="2 - Start", (_xlfn.XLOOKUP("2 - End", $K912:$K1917, $J912:$J1917)) - (_xlfn.XLOOKUP("2 - Start", $K912:$K1917, $J912:$J1917)), $K912="3 - Start", (_xlfn.XLOOKUP("3 - End", $K912:K1917, $J912:$J1917)) - (_xlfn.XLOOKUP("3 - Start", $K912:K1917, $J912:$J1917)), $K912="4 - Start", (_xlfn.XLOOKUP("4 - End", $K912:$K1917, $J912:$J1917)) - (_xlfn.XLOOKUP("4 - Start", $K912:$K1917, $J912:J1917))), "")</f>
        <v/>
      </c>
      <c r="Q912" s="535" t="str" cm="1">
        <f t="array" ref="Q912">_xlfn.IFNA(IF($P912="N", $O912, (_xlfn.IFS(AND($P912="Y", $M912="1"), 15-$O912, AND($M912="2", $P912="Y"), 9-$O912, AND($M912="3", $P912="Y"), 11-$O912))), "")</f>
        <v/>
      </c>
      <c r="R912" s="536" t="str">
        <f>IF($K912="Session Start", SUM($L912:(INDEX($K912:$K1899, (MATCH("Session End", $K912:$K1899, 0))))), "")</f>
        <v/>
      </c>
    </row>
    <row r="913" spans="2:18" ht="39.75" customHeight="1" x14ac:dyDescent="0.15">
      <c r="B913" s="118"/>
      <c r="L913" s="521" t="str" cm="1">
        <f t="array" ref="L913">IFERROR(_xlfn.IFS($K913="1 - Start", (_xlfn.XLOOKUP("1 - End", $K913:$K1918,$J913:$J1918)) - (_xlfn.XLOOKUP("1 - Start", $K913:$K1918, $J913:$J1918)), $K913="2 - Start", (_xlfn.XLOOKUP("2 - End", $K913:$K1918, $J913:$J1918)) - (_xlfn.XLOOKUP("2 - Start", $K913:$K1918, $J913:$J1918)), $K913="3 - Start", (_xlfn.XLOOKUP("3 - End", $K913:K1918, $J913:$J1918)) - (_xlfn.XLOOKUP("3 - Start", $K913:K1918, $J913:$J1918)), $K913="4 - Start", (_xlfn.XLOOKUP("4 - End", $K913:$K1918, $J913:$J1918)) - (_xlfn.XLOOKUP("4 - Start", $K913:$K1918, $J913:J1918))), "")</f>
        <v/>
      </c>
      <c r="Q913" s="535" t="str" cm="1">
        <f t="array" ref="Q913">_xlfn.IFNA(IF($P913="N", $O913, (_xlfn.IFS(AND($P913="Y", $M913="1"), 15-$O913, AND($M913="2", $P913="Y"), 9-$O913, AND($M913="3", $P913="Y"), 11-$O913))), "")</f>
        <v/>
      </c>
      <c r="R913" s="536" t="str">
        <f>IF($K913="Session Start", SUM($L913:(INDEX($K913:$K1900, (MATCH("Session End", $K913:$K1900, 0))))), "")</f>
        <v/>
      </c>
    </row>
    <row r="914" spans="2:18" ht="39.75" customHeight="1" x14ac:dyDescent="0.15">
      <c r="B914" s="118"/>
      <c r="L914" s="521" t="str" cm="1">
        <f t="array" ref="L914">IFERROR(_xlfn.IFS($K914="1 - Start", (_xlfn.XLOOKUP("1 - End", $K914:$K1919,$J914:$J1919)) - (_xlfn.XLOOKUP("1 - Start", $K914:$K1919, $J914:$J1919)), $K914="2 - Start", (_xlfn.XLOOKUP("2 - End", $K914:$K1919, $J914:$J1919)) - (_xlfn.XLOOKUP("2 - Start", $K914:$K1919, $J914:$J1919)), $K914="3 - Start", (_xlfn.XLOOKUP("3 - End", $K914:K1919, $J914:$J1919)) - (_xlfn.XLOOKUP("3 - Start", $K914:K1919, $J914:$J1919)), $K914="4 - Start", (_xlfn.XLOOKUP("4 - End", $K914:$K1919, $J914:$J1919)) - (_xlfn.XLOOKUP("4 - Start", $K914:$K1919, $J914:J1919))), "")</f>
        <v/>
      </c>
      <c r="Q914" s="535" t="str" cm="1">
        <f t="array" ref="Q914">_xlfn.IFNA(IF($P914="N", $O914, (_xlfn.IFS(AND($P914="Y", $M914="1"), 15-$O914, AND($M914="2", $P914="Y"), 9-$O914, AND($M914="3", $P914="Y"), 11-$O914))), "")</f>
        <v/>
      </c>
      <c r="R914" s="536" t="str">
        <f>IF($K914="Session Start", SUM($L914:(INDEX($K914:$K1901, (MATCH("Session End", $K914:$K1901, 0))))), "")</f>
        <v/>
      </c>
    </row>
    <row r="915" spans="2:18" ht="39.75" customHeight="1" x14ac:dyDescent="0.15">
      <c r="B915" s="118"/>
      <c r="L915" s="521" t="str" cm="1">
        <f t="array" ref="L915">IFERROR(_xlfn.IFS($K915="1 - Start", (_xlfn.XLOOKUP("1 - End", $K915:$K1920,$J915:$J1920)) - (_xlfn.XLOOKUP("1 - Start", $K915:$K1920, $J915:$J1920)), $K915="2 - Start", (_xlfn.XLOOKUP("2 - End", $K915:$K1920, $J915:$J1920)) - (_xlfn.XLOOKUP("2 - Start", $K915:$K1920, $J915:$J1920)), $K915="3 - Start", (_xlfn.XLOOKUP("3 - End", $K915:K1920, $J915:$J1920)) - (_xlfn.XLOOKUP("3 - Start", $K915:K1920, $J915:$J1920)), $K915="4 - Start", (_xlfn.XLOOKUP("4 - End", $K915:$K1920, $J915:$J1920)) - (_xlfn.XLOOKUP("4 - Start", $K915:$K1920, $J915:J1920))), "")</f>
        <v/>
      </c>
      <c r="Q915" s="535" t="str" cm="1">
        <f t="array" ref="Q915">_xlfn.IFNA(IF($P915="N", $O915, (_xlfn.IFS(AND($P915="Y", $M915="1"), 15-$O915, AND($M915="2", $P915="Y"), 9-$O915, AND($M915="3", $P915="Y"), 11-$O915))), "")</f>
        <v/>
      </c>
      <c r="R915" s="536" t="str">
        <f>IF($K915="Session Start", SUM($L915:(INDEX($K915:$K1902, (MATCH("Session End", $K915:$K1902, 0))))), "")</f>
        <v/>
      </c>
    </row>
    <row r="916" spans="2:18" ht="39.75" customHeight="1" x14ac:dyDescent="0.15">
      <c r="L916" s="521" t="str" cm="1">
        <f t="array" ref="L916">IFERROR(_xlfn.IFS($K916="1 - Start", (_xlfn.XLOOKUP("1 - End", $K916:$K1921,$J916:$J1921)) - (_xlfn.XLOOKUP("1 - Start", $K916:$K1921, $J916:$J1921)), $K916="2 - Start", (_xlfn.XLOOKUP("2 - End", $K916:$K1921, $J916:$J1921)) - (_xlfn.XLOOKUP("2 - Start", $K916:$K1921, $J916:$J1921)), $K916="3 - Start", (_xlfn.XLOOKUP("3 - End", $K916:K1921, $J916:$J1921)) - (_xlfn.XLOOKUP("3 - Start", $K916:K1921, $J916:$J1921)), $K916="4 - Start", (_xlfn.XLOOKUP("4 - End", $K916:$K1921, $J916:$J1921)) - (_xlfn.XLOOKUP("4 - Start", $K916:$K1921, $J916:J1921))), "")</f>
        <v/>
      </c>
      <c r="Q916" s="535" t="str" cm="1">
        <f t="array" ref="Q916">_xlfn.IFNA(IF($P916="N", $O916, (_xlfn.IFS(AND($P916="Y", $M916="1"), 15-$O916, AND($M916="2", $P916="Y"), 9-$O916, AND($M916="3", $P916="Y"), 11-$O916))), "")</f>
        <v/>
      </c>
      <c r="R916" s="536" t="str">
        <f>IF($K916="Session Start", SUM($L916:(INDEX($K916:$K1903, (MATCH("Session End", $K916:$K1903, 0))))), "")</f>
        <v/>
      </c>
    </row>
    <row r="917" spans="2:18" ht="39.75" customHeight="1" x14ac:dyDescent="0.15">
      <c r="L917" s="521" t="str" cm="1">
        <f t="array" ref="L917">IFERROR(_xlfn.IFS($K917="1 - Start", (_xlfn.XLOOKUP("1 - End", $K917:$K1922,$J917:$J1922)) - (_xlfn.XLOOKUP("1 - Start", $K917:$K1922, $J917:$J1922)), $K917="2 - Start", (_xlfn.XLOOKUP("2 - End", $K917:$K1922, $J917:$J1922)) - (_xlfn.XLOOKUP("2 - Start", $K917:$K1922, $J917:$J1922)), $K917="3 - Start", (_xlfn.XLOOKUP("3 - End", $K917:K1922, $J917:$J1922)) - (_xlfn.XLOOKUP("3 - Start", $K917:K1922, $J917:$J1922)), $K917="4 - Start", (_xlfn.XLOOKUP("4 - End", $K917:$K1922, $J917:$J1922)) - (_xlfn.XLOOKUP("4 - Start", $K917:$K1922, $J917:J1922))), "")</f>
        <v/>
      </c>
      <c r="Q917" s="535" t="str" cm="1">
        <f t="array" ref="Q917">_xlfn.IFNA(IF($P917="N", $O917, (_xlfn.IFS(AND($P917="Y", $M917="1"), 15-$O917, AND($M917="2", $P917="Y"), 9-$O917, AND($M917="3", $P917="Y"), 11-$O917))), "")</f>
        <v/>
      </c>
      <c r="R917" s="536" t="str">
        <f>IF($K917="Session Start", SUM($L917:(INDEX($K917:$K1904, (MATCH("Session End", $K917:$K1904, 0))))), "")</f>
        <v/>
      </c>
    </row>
    <row r="918" spans="2:18" ht="39.75" customHeight="1" x14ac:dyDescent="0.15">
      <c r="Q918" s="535" t="str" cm="1">
        <f t="array" ref="Q918">_xlfn.IFNA(IF($P918="N", $O918, (_xlfn.IFS(AND($P918="Y", $M918="1"), 15-$O918, AND($M918="2", $P918="Y"), 9-$O918, AND($M918="3", $P918="Y"), 11-$O918))), "")</f>
        <v/>
      </c>
    </row>
    <row r="919" spans="2:18" ht="39.75" customHeight="1" x14ac:dyDescent="0.15">
      <c r="Q919" s="535" t="str" cm="1">
        <f t="array" ref="Q919">_xlfn.IFNA(IF($P919="N", $O919, (_xlfn.IFS(AND($P919="Y", $M919="1"), 15-$O919, AND($M919="2", $P919="Y"), 9-$O919, AND($M919="3", $P919="Y"), 11-$O919))), "")</f>
        <v/>
      </c>
    </row>
    <row r="920" spans="2:18" ht="39.75" customHeight="1" x14ac:dyDescent="0.15">
      <c r="Q920" s="535" t="str" cm="1">
        <f t="array" ref="Q920">_xlfn.IFNA(IF($P920="N", $O920, (_xlfn.IFS(AND($P920="Y", $M920="1"), 15-$O920, AND($M920="2", $P920="Y"), 9-$O920, AND($M920="3", $P920="Y"), 11-$O920))), "")</f>
        <v/>
      </c>
    </row>
    <row r="921" spans="2:18" ht="39.75" customHeight="1" x14ac:dyDescent="0.15">
      <c r="Q921" s="535" t="str" cm="1">
        <f t="array" ref="Q921">_xlfn.IFNA(IF($P921="N", $O921, (_xlfn.IFS(AND($P921="Y", $M921="1"), 15-$O921, AND($M921="2", $P921="Y"), 9-$O921, AND($M921="3", $P921="Y"), 11-$O921))), "")</f>
        <v/>
      </c>
    </row>
  </sheetData>
  <autoFilter ref="W1:W306" xr:uid="{00000000-0001-0000-0100-000000000000}"/>
  <mergeCells count="1">
    <mergeCell ref="B1:E1"/>
  </mergeCells>
  <phoneticPr fontId="14" type="noConversion"/>
  <conditionalFormatting sqref="S1:S1048576">
    <cfRule type="containsText" dxfId="41" priority="36" stopIfTrue="1" operator="containsText" text="General Device Issue">
      <formula>NOT(ISERROR(SEARCH("General Device Issue",S1)))</formula>
    </cfRule>
    <cfRule type="containsText" dxfId="40" priority="37" operator="containsText" text="Network Issue">
      <formula>NOT(ISERROR(SEARCH("Network Issue",S1)))</formula>
    </cfRule>
    <cfRule type="containsText" dxfId="39" priority="38" operator="containsText" text="Boot Issue">
      <formula>NOT(ISERROR(SEARCH("Boot Issue",S1)))</formula>
    </cfRule>
    <cfRule type="containsText" dxfId="38" priority="39" operator="containsText" text="Other">
      <formula>NOT(ISERROR(SEARCH("Other",S1)))</formula>
    </cfRule>
    <cfRule type="containsText" dxfId="37" priority="40" operator="containsText" text="Session Loss">
      <formula>NOT(ISERROR(SEARCH("Session Loss",S1)))</formula>
    </cfRule>
    <cfRule type="containsText" dxfId="36" priority="41" operator="containsText" text="Data Not Ingested">
      <formula>NOT(ISERROR(SEARCH("Data Not Ingested",S1)))</formula>
    </cfRule>
    <cfRule type="containsText" dxfId="35" priority="43" stopIfTrue="1" operator="containsText" text="Crash">
      <formula>NOT(ISERROR(SEARCH("Crash",S1)))</formula>
    </cfRule>
  </conditionalFormatting>
  <conditionalFormatting sqref="H5:J11 H12:I18 J13:J18 H19:J106 L1:L1048576">
    <cfRule type="containsText" dxfId="34" priority="32" operator="containsText" text="Y">
      <formula>NOT(ISERROR(SEARCH("Y",H1)))</formula>
    </cfRule>
  </conditionalFormatting>
  <conditionalFormatting sqref="T2:U2">
    <cfRule type="containsText" dxfId="33" priority="20" operator="containsText" text="Kobayashi Issue">
      <formula>NOT(ISERROR(SEARCH("Kobayashi Issue",T2)))</formula>
    </cfRule>
    <cfRule type="containsText" dxfId="32" priority="21" operator="containsText" text="Missing Audio File">
      <formula>NOT(ISERROR(SEARCH("Missing Audio File",T2)))</formula>
    </cfRule>
    <cfRule type="containsText" dxfId="31" priority="22" operator="containsText" text="Volume">
      <formula>NOT(ISERROR(SEARCH("Volume",T2)))</formula>
    </cfRule>
    <cfRule type="containsText" dxfId="30" priority="23" operator="containsText" text="Connection Issue">
      <formula>NOT(ISERROR(SEARCH("Connection Issue",T2)))</formula>
    </cfRule>
    <cfRule type="containsText" dxfId="29" priority="24" operator="containsText" text="Background Noise">
      <formula>NOT(ISERROR(SEARCH("Background Noise",T2)))</formula>
    </cfRule>
    <cfRule type="containsText" dxfId="28" priority="25" operator="containsText" text="Boot Issue">
      <formula>NOT(ISERROR(SEARCH("Boot Issue",T2)))</formula>
    </cfRule>
    <cfRule type="containsText" dxfId="27" priority="26" operator="containsText" text="Other">
      <formula>NOT(ISERROR(SEARCH("Other",T2)))</formula>
    </cfRule>
    <cfRule type="containsText" dxfId="26" priority="27" operator="containsText" text="Data Loss">
      <formula>NOT(ISERROR(SEARCH("Data Loss",T2)))</formula>
    </cfRule>
    <cfRule type="containsText" dxfId="25" priority="28" operator="containsText" text="Data Not Ingested">
      <formula>NOT(ISERROR(SEARCH("Data Not Ingested",T2)))</formula>
    </cfRule>
    <cfRule type="containsText" dxfId="24" priority="29" operator="containsText" text="Silence">
      <formula>NOT(ISERROR(SEARCH("Silence",T2)))</formula>
    </cfRule>
    <cfRule type="containsText" dxfId="23" priority="30" operator="containsText" text="Crash">
      <formula>NOT(ISERROR(SEARCH("Crash",T2)))</formula>
    </cfRule>
  </conditionalFormatting>
  <conditionalFormatting sqref="V2">
    <cfRule type="containsText" dxfId="22" priority="9" operator="containsText" text="Kobayashi Issue">
      <formula>NOT(ISERROR(SEARCH("Kobayashi Issue",V2)))</formula>
    </cfRule>
    <cfRule type="containsText" dxfId="21" priority="10" operator="containsText" text="Missing Audio File">
      <formula>NOT(ISERROR(SEARCH("Missing Audio File",V2)))</formula>
    </cfRule>
    <cfRule type="containsText" dxfId="20" priority="11" operator="containsText" text="Volume">
      <formula>NOT(ISERROR(SEARCH("Volume",V2)))</formula>
    </cfRule>
    <cfRule type="containsText" dxfId="19" priority="12" operator="containsText" text="Connection Issue">
      <formula>NOT(ISERROR(SEARCH("Connection Issue",V2)))</formula>
    </cfRule>
    <cfRule type="containsText" dxfId="18" priority="13" operator="containsText" text="Background Noise">
      <formula>NOT(ISERROR(SEARCH("Background Noise",V2)))</formula>
    </cfRule>
    <cfRule type="containsText" dxfId="17" priority="14" operator="containsText" text="Boot Issue">
      <formula>NOT(ISERROR(SEARCH("Boot Issue",V2)))</formula>
    </cfRule>
    <cfRule type="containsText" dxfId="16" priority="15" operator="containsText" text="Other">
      <formula>NOT(ISERROR(SEARCH("Other",V2)))</formula>
    </cfRule>
    <cfRule type="containsText" dxfId="15" priority="16" operator="containsText" text="Data Loss">
      <formula>NOT(ISERROR(SEARCH("Data Loss",V2)))</formula>
    </cfRule>
    <cfRule type="containsText" dxfId="14" priority="17" operator="containsText" text="Data Not Ingested">
      <formula>NOT(ISERROR(SEARCH("Data Not Ingested",V2)))</formula>
    </cfRule>
    <cfRule type="containsText" dxfId="13" priority="18" operator="containsText" text="Silence">
      <formula>NOT(ISERROR(SEARCH("Silence",V2)))</formula>
    </cfRule>
    <cfRule type="containsText" dxfId="12" priority="19" operator="containsText" text="Crash">
      <formula>NOT(ISERROR(SEARCH("Crash",V2)))</formula>
    </cfRule>
  </conditionalFormatting>
  <conditionalFormatting sqref="H3:I4">
    <cfRule type="containsText" dxfId="11" priority="7" operator="containsText" text="Y">
      <formula>NOT(ISERROR(SEARCH("Y",H3)))</formula>
    </cfRule>
  </conditionalFormatting>
  <conditionalFormatting sqref="H115:I115">
    <cfRule type="containsText" dxfId="10" priority="6" operator="containsText" text="Y">
      <formula>NOT(ISERROR(SEARCH("Y",H115)))</formula>
    </cfRule>
  </conditionalFormatting>
  <conditionalFormatting sqref="H127:I127">
    <cfRule type="containsText" dxfId="9" priority="5" operator="containsText" text="Y">
      <formula>NOT(ISERROR(SEARCH("Y",H127)))</formula>
    </cfRule>
  </conditionalFormatting>
  <conditionalFormatting sqref="S1:S1048576">
    <cfRule type="containsText" dxfId="8" priority="4" stopIfTrue="1" operator="containsText" text="Missing file">
      <formula>NOT(ISERROR(SEARCH("Missing file",S1)))</formula>
    </cfRule>
  </conditionalFormatting>
  <conditionalFormatting sqref="S1:S1048576">
    <cfRule type="containsText" dxfId="7" priority="2" operator="containsText" text="Apple Logo Event">
      <formula>NOT(ISERROR(SEARCH("Apple Logo Event",S1)))</formula>
    </cfRule>
  </conditionalFormatting>
  <conditionalFormatting sqref="V1:V1048576">
    <cfRule type="duplicateValues" dxfId="6" priority="1"/>
  </conditionalFormatting>
  <dataValidations count="5">
    <dataValidation type="list" allowBlank="1" showInputMessage="1" showErrorMessage="1" sqref="E14 F3:F13 H127:I127 H115:I115 P242:P250 P293 P252:P274 P3:P201 U3:U332 X3:X305 F15:F127 H3:I106" xr:uid="{4687C84E-1E8A-41E9-B780-9A461B7CAD48}">
      <formula1>"Y, N"</formula1>
    </dataValidation>
    <dataValidation type="list" allowBlank="1" showInputMessage="1" showErrorMessage="1" sqref="K136:K295 K301 K304:K307 K313 K309:K310 K320 K333:K507" xr:uid="{CCD6ADC0-FADD-4DCE-AF8B-522192960018}">
      <formula1>"Session Start, 1 - Start, 1 - End, 2 - Start, 2 - End, 3 - Start, 3 - End, 4 - Start, 4 - End,  Session End"</formula1>
    </dataValidation>
    <dataValidation type="list" allowBlank="1" showInputMessage="1" showErrorMessage="1" sqref="K3:K135" xr:uid="{345B9E86-355A-4FF0-B596-FE8BBDB42A7E}">
      <formula1>"Session Start, 1 - Start, 1 - End, 2 - Start, 2 - End, 3 - Start, 3 - End, Session End"</formula1>
    </dataValidation>
    <dataValidation type="list" allowBlank="1" showInputMessage="1" showErrorMessage="1" sqref="S3:S1048576 S1" xr:uid="{84E013CC-1B19-B547-828C-E49F56A850AA}">
      <formula1>"Network Issue, Boot Issue, Crash, Missing file, General Device Issue, Apple Logo Event, Data Not Ingested, Other"</formula1>
    </dataValidation>
    <dataValidation type="list" allowBlank="1" showInputMessage="1" showErrorMessage="1" sqref="B3:B1048576 B1" xr:uid="{995884DD-7EE7-2F49-8A4D-D73A27C35F7E}">
      <formula1>"SLab, BLab, JLab"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ignoredErrors>
    <ignoredError sqref="R22 R115" evalError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C666-62FD-459F-BAE9-0BB5DC0DD46C}">
  <dimension ref="A1:U6"/>
  <sheetViews>
    <sheetView workbookViewId="0">
      <selection activeCell="B8" sqref="B8"/>
    </sheetView>
  </sheetViews>
  <sheetFormatPr baseColWidth="10" defaultColWidth="15.6640625" defaultRowHeight="30" customHeight="1" x14ac:dyDescent="0.15"/>
  <cols>
    <col min="1" max="1" width="81.5" style="464" customWidth="1"/>
    <col min="2" max="2" width="83.1640625" style="464" customWidth="1"/>
    <col min="3" max="16384" width="15.6640625" style="464"/>
  </cols>
  <sheetData>
    <row r="1" spans="1:21" ht="30" customHeight="1" x14ac:dyDescent="0.15">
      <c r="A1" s="69" t="s">
        <v>194</v>
      </c>
      <c r="B1" s="465" t="s">
        <v>195</v>
      </c>
    </row>
    <row r="2" spans="1:21" ht="30" customHeight="1" x14ac:dyDescent="0.15">
      <c r="A2" s="90" t="s">
        <v>196</v>
      </c>
      <c r="B2" s="465" t="s">
        <v>197</v>
      </c>
    </row>
    <row r="3" spans="1:21" ht="30" customHeight="1" x14ac:dyDescent="0.15">
      <c r="A3" s="490" t="s">
        <v>198</v>
      </c>
      <c r="B3" s="465" t="s">
        <v>199</v>
      </c>
      <c r="U3" s="464" t="s">
        <v>142</v>
      </c>
    </row>
    <row r="4" spans="1:21" ht="30" customHeight="1" x14ac:dyDescent="0.15">
      <c r="A4" s="69" t="s">
        <v>200</v>
      </c>
      <c r="B4" s="465" t="s">
        <v>201</v>
      </c>
    </row>
    <row r="5" spans="1:21" ht="30" customHeight="1" x14ac:dyDescent="0.15">
      <c r="A5" s="69" t="s">
        <v>193</v>
      </c>
      <c r="B5" s="465" t="s">
        <v>202</v>
      </c>
    </row>
    <row r="6" spans="1:21" ht="30" customHeight="1" x14ac:dyDescent="0.15">
      <c r="A6" s="76" t="s">
        <v>192</v>
      </c>
      <c r="B6" s="465" t="s">
        <v>203</v>
      </c>
    </row>
  </sheetData>
  <phoneticPr fontId="14" type="noConversion"/>
  <conditionalFormatting sqref="A1">
    <cfRule type="duplicateValues" dxfId="5" priority="6"/>
  </conditionalFormatting>
  <conditionalFormatting sqref="A2">
    <cfRule type="duplicateValues" dxfId="4" priority="5"/>
  </conditionalFormatting>
  <conditionalFormatting sqref="A3">
    <cfRule type="duplicateValues" dxfId="3" priority="4"/>
  </conditionalFormatting>
  <conditionalFormatting sqref="A4">
    <cfRule type="duplicateValues" dxfId="2" priority="3"/>
  </conditionalFormatting>
  <conditionalFormatting sqref="A5">
    <cfRule type="duplicateValues" dxfId="1" priority="2"/>
  </conditionalFormatting>
  <conditionalFormatting sqref="A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4F7A6-F0A4-B948-BBF4-15E06005B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Sessions (2)</vt:lpstr>
      <vt:lpstr>Sessions</vt:lpstr>
      <vt:lpstr>Session Log</vt:lpstr>
      <vt:lpstr>Kennel Link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2022-03-18T21:02:06Z</dcterms:created>
  <dcterms:modified xsi:type="dcterms:W3CDTF">2022-12-01T01:30:24Z</dcterms:modified>
  <cp:category/>
  <cp:contentStatus/>
</cp:coreProperties>
</file>