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lenrisemberg/Documents/ValdarFerris/Coronavirus/source_data/parent_data/"/>
    </mc:Choice>
  </mc:AlternateContent>
  <xr:revisionPtr revIDLastSave="0" documentId="13_ncr:1_{1171F282-1FD7-564F-9DCF-8541649BB6C2}" xr6:coauthVersionLast="47" xr6:coauthVersionMax="47" xr10:uidLastSave="{00000000-0000-0000-0000-000000000000}"/>
  <bookViews>
    <workbookView xWindow="3260" yWindow="500" windowWidth="27460" windowHeight="14200" tabRatio="500" activeTab="2" xr2:uid="{00000000-000D-0000-FFFF-FFFF00000000}"/>
  </bookViews>
  <sheets>
    <sheet name="Drugs, Virus, DOBs" sheetId="1" r:id="rId1"/>
    <sheet name="Weights" sheetId="3" r:id="rId2"/>
    <sheet name="Titer" sheetId="2" r:id="rId3"/>
    <sheet name="forR" sheetId="4" r:id="rId4"/>
  </sheets>
  <definedNames>
    <definedName name="_xlnm.Print_Area" localSheetId="1">Weights!$A$1:$K$23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" i="3" l="1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7" i="3"/>
  <c r="P8" i="3"/>
  <c r="P9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7" i="3"/>
  <c r="L26" i="2"/>
  <c r="M26" i="2"/>
  <c r="N26" i="2"/>
  <c r="O26" i="2"/>
  <c r="P26" i="2"/>
  <c r="Q26" i="2"/>
  <c r="R26" i="2"/>
  <c r="L25" i="2"/>
  <c r="M25" i="2"/>
  <c r="N25" i="2"/>
  <c r="O25" i="2"/>
  <c r="P25" i="2"/>
  <c r="Q25" i="2"/>
  <c r="R25" i="2"/>
  <c r="L24" i="2"/>
  <c r="M24" i="2"/>
  <c r="N24" i="2"/>
  <c r="O24" i="2"/>
  <c r="P24" i="2"/>
  <c r="Q24" i="2"/>
  <c r="R24" i="2"/>
  <c r="L23" i="2"/>
  <c r="M23" i="2"/>
  <c r="N23" i="2"/>
  <c r="O23" i="2"/>
  <c r="P23" i="2"/>
  <c r="Q23" i="2"/>
  <c r="R23" i="2"/>
  <c r="L22" i="2"/>
  <c r="M22" i="2"/>
  <c r="N22" i="2"/>
  <c r="O22" i="2"/>
  <c r="P22" i="2"/>
  <c r="Q22" i="2"/>
  <c r="R22" i="2"/>
  <c r="L21" i="2"/>
  <c r="M21" i="2"/>
  <c r="N21" i="2"/>
  <c r="O21" i="2"/>
  <c r="P21" i="2"/>
  <c r="Q21" i="2"/>
  <c r="R21" i="2"/>
  <c r="L20" i="2"/>
  <c r="R20" i="2" s="1"/>
  <c r="M20" i="2"/>
  <c r="N20" i="2"/>
  <c r="O20" i="2"/>
  <c r="P20" i="2"/>
  <c r="Q20" i="2"/>
  <c r="L19" i="2"/>
  <c r="M19" i="2"/>
  <c r="N19" i="2"/>
  <c r="O19" i="2"/>
  <c r="P19" i="2"/>
  <c r="Q19" i="2"/>
  <c r="L18" i="2"/>
  <c r="R18" i="2" s="1"/>
  <c r="M18" i="2"/>
  <c r="N18" i="2"/>
  <c r="O18" i="2"/>
  <c r="P18" i="2"/>
  <c r="Q18" i="2"/>
  <c r="L17" i="2"/>
  <c r="M17" i="2"/>
  <c r="N17" i="2"/>
  <c r="O17" i="2"/>
  <c r="P17" i="2"/>
  <c r="Q17" i="2"/>
  <c r="L16" i="2"/>
  <c r="R16" i="2" s="1"/>
  <c r="M16" i="2"/>
  <c r="N16" i="2"/>
  <c r="O16" i="2"/>
  <c r="P16" i="2"/>
  <c r="Q16" i="2"/>
  <c r="L15" i="2"/>
  <c r="M15" i="2"/>
  <c r="N15" i="2"/>
  <c r="O15" i="2"/>
  <c r="P15" i="2"/>
  <c r="Q15" i="2"/>
  <c r="L14" i="2"/>
  <c r="R14" i="2" s="1"/>
  <c r="M14" i="2"/>
  <c r="N14" i="2"/>
  <c r="O14" i="2"/>
  <c r="P14" i="2"/>
  <c r="Q14" i="2"/>
  <c r="L13" i="2"/>
  <c r="M13" i="2"/>
  <c r="N13" i="2"/>
  <c r="O13" i="2"/>
  <c r="P13" i="2"/>
  <c r="Q13" i="2"/>
  <c r="L12" i="2"/>
  <c r="M12" i="2"/>
  <c r="N12" i="2"/>
  <c r="O12" i="2"/>
  <c r="P12" i="2"/>
  <c r="Q12" i="2"/>
  <c r="R12" i="2"/>
  <c r="L11" i="2"/>
  <c r="R11" i="2" s="1"/>
  <c r="M11" i="2"/>
  <c r="N11" i="2"/>
  <c r="O11" i="2"/>
  <c r="P11" i="2"/>
  <c r="Q11" i="2"/>
  <c r="L10" i="2"/>
  <c r="M10" i="2"/>
  <c r="N10" i="2"/>
  <c r="R10" i="2" s="1"/>
  <c r="O10" i="2"/>
  <c r="P10" i="2"/>
  <c r="Q10" i="2"/>
  <c r="E22" i="1"/>
  <c r="E21" i="1"/>
  <c r="E16" i="1"/>
  <c r="I16" i="1" s="1"/>
  <c r="J16" i="1" s="1"/>
  <c r="E17" i="1"/>
  <c r="E11" i="1"/>
  <c r="I11" i="1" s="1"/>
  <c r="J11" i="1" s="1"/>
  <c r="I22" i="1"/>
  <c r="J22" i="1" s="1"/>
  <c r="I21" i="1"/>
  <c r="J21" i="1" s="1"/>
  <c r="I17" i="1"/>
  <c r="J17" i="1" s="1"/>
  <c r="C16" i="1"/>
  <c r="E12" i="1"/>
  <c r="I12" i="1"/>
  <c r="J12" i="1" s="1"/>
  <c r="F7" i="1"/>
  <c r="F8" i="1" s="1"/>
  <c r="E8" i="1"/>
  <c r="D8" i="1"/>
  <c r="C8" i="1"/>
  <c r="R15" i="2" l="1"/>
  <c r="R19" i="2"/>
  <c r="R13" i="2"/>
  <c r="R17" i="2"/>
</calcChain>
</file>

<file path=xl/sharedStrings.xml><?xml version="1.0" encoding="utf-8"?>
<sst xmlns="http://schemas.openxmlformats.org/spreadsheetml/2006/main" count="310" uniqueCount="80">
  <si>
    <t>Date</t>
  </si>
  <si>
    <t>Title</t>
  </si>
  <si>
    <t>Rationale</t>
  </si>
  <si>
    <t>Drugs</t>
  </si>
  <si>
    <t># Mice</t>
  </si>
  <si>
    <t>Ketamine</t>
  </si>
  <si>
    <t>Xylasine</t>
  </si>
  <si>
    <t>PBS</t>
  </si>
  <si>
    <t>Total</t>
  </si>
  <si>
    <t>Virus</t>
  </si>
  <si>
    <t>Label</t>
  </si>
  <si>
    <t>Titer</t>
  </si>
  <si>
    <t>#Doses</t>
  </si>
  <si>
    <t>Final (pfu/ml)</t>
  </si>
  <si>
    <t>ml PBS</t>
  </si>
  <si>
    <t>Cage #</t>
  </si>
  <si>
    <t>ID</t>
  </si>
  <si>
    <t>Animal #</t>
  </si>
  <si>
    <t>Notebook ID</t>
  </si>
  <si>
    <t>Box Position</t>
  </si>
  <si>
    <t>Target Dose</t>
  </si>
  <si>
    <t>ul Stock</t>
  </si>
  <si>
    <t>MA15 nLUC</t>
  </si>
  <si>
    <t>MA15 nLUC Resistant</t>
  </si>
  <si>
    <t>RG MA15 nLUC</t>
  </si>
  <si>
    <t>RG MA15 nLUC Resistant</t>
  </si>
  <si>
    <t>PFU/ml</t>
  </si>
  <si>
    <t>10D2 4C</t>
  </si>
  <si>
    <t>11A3 5C</t>
  </si>
  <si>
    <t>TPS071</t>
  </si>
  <si>
    <t>SARS Resistant Pathogenesis in BALB/c</t>
  </si>
  <si>
    <t>To determine if SARS Resistant Virus is Pathogenic in BALB/c mice</t>
  </si>
  <si>
    <t>Dose</t>
  </si>
  <si>
    <t>10^4</t>
  </si>
  <si>
    <t>Tube 1</t>
  </si>
  <si>
    <t>Tube 2</t>
  </si>
  <si>
    <t>Tube 3</t>
  </si>
  <si>
    <t>Plaques per dilution</t>
  </si>
  <si>
    <t>Average PFU/lobe</t>
  </si>
  <si>
    <t>Average</t>
  </si>
  <si>
    <t>SRL038</t>
  </si>
  <si>
    <t>To determine if there are differences between CC006, CC023 and CC044 in FACS analysis (to select parental strains for F2 cross)</t>
  </si>
  <si>
    <t>CC006_1</t>
  </si>
  <si>
    <t>CC006_2</t>
  </si>
  <si>
    <t>CC006_3</t>
  </si>
  <si>
    <t>CC006_4</t>
  </si>
  <si>
    <t>CC006_5</t>
  </si>
  <si>
    <t>CC006_6</t>
  </si>
  <si>
    <t>CC006_7</t>
  </si>
  <si>
    <t>CC006_8</t>
  </si>
  <si>
    <t>none</t>
  </si>
  <si>
    <t>R</t>
  </si>
  <si>
    <t>L</t>
  </si>
  <si>
    <t>RL</t>
  </si>
  <si>
    <t>new MA15</t>
  </si>
  <si>
    <t>CC023_1</t>
  </si>
  <si>
    <t>CC023_2</t>
  </si>
  <si>
    <t>CC023_3</t>
  </si>
  <si>
    <t>CC023_4</t>
  </si>
  <si>
    <t>CC023_5</t>
  </si>
  <si>
    <t>RR</t>
  </si>
  <si>
    <t>LL</t>
  </si>
  <si>
    <t>CC044_1</t>
  </si>
  <si>
    <t>CC044_2</t>
  </si>
  <si>
    <t>CC044_3</t>
  </si>
  <si>
    <t>CC044_4</t>
  </si>
  <si>
    <t>D4 FACS phenotype of CC006, CC023 and CC044 after SARS-CoV infection (all female!)</t>
  </si>
  <si>
    <t>DIC</t>
  </si>
  <si>
    <t>Cage</t>
  </si>
  <si>
    <t>d0</t>
  </si>
  <si>
    <t>d1</t>
  </si>
  <si>
    <t>d2</t>
  </si>
  <si>
    <t>d3</t>
  </si>
  <si>
    <t>d4</t>
  </si>
  <si>
    <t>Animal</t>
  </si>
  <si>
    <t>SARS-CoV MA15</t>
  </si>
  <si>
    <t>Strain</t>
  </si>
  <si>
    <t>CC006</t>
  </si>
  <si>
    <t>CC023</t>
  </si>
  <si>
    <t>CC044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</si>
</sst>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.0"/>
  </numFmts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E6B8B7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1" fontId="0" fillId="0" borderId="1" xfId="0" applyNumberFormat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0" borderId="0" xfId="0" applyFont="1"/>
    <xf numFmtId="0" fontId="13" fillId="4" borderId="2" xfId="0" applyFont="1" applyFill="1" applyBorder="1"/>
    <xf numFmtId="0" fontId="13" fillId="4" borderId="3" xfId="0" applyFont="1" applyFill="1" applyBorder="1"/>
    <xf numFmtId="0" fontId="14" fillId="4" borderId="3" xfId="0" applyFont="1" applyFill="1" applyBorder="1"/>
    <xf numFmtId="0" fontId="13" fillId="4" borderId="4" xfId="0" applyFont="1" applyFill="1" applyBorder="1"/>
    <xf numFmtId="0" fontId="14" fillId="5" borderId="1" xfId="0" applyFont="1" applyFill="1" applyBorder="1" applyAlignment="1">
      <alignment wrapText="1"/>
    </xf>
    <xf numFmtId="0" fontId="15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7" fillId="0" borderId="0" xfId="0" applyFont="1"/>
    <xf numFmtId="11" fontId="17" fillId="0" borderId="0" xfId="0" applyNumberFormat="1" applyFont="1" applyAlignment="1">
      <alignment horizontal="center"/>
    </xf>
    <xf numFmtId="166" fontId="13" fillId="4" borderId="1" xfId="0" applyNumberFormat="1" applyFont="1" applyFill="1" applyBorder="1" applyAlignment="1">
      <alignment horizontal="center"/>
    </xf>
    <xf numFmtId="166" fontId="13" fillId="4" borderId="6" xfId="0" applyNumberFormat="1" applyFont="1" applyFill="1" applyBorder="1" applyAlignment="1">
      <alignment horizontal="center"/>
    </xf>
    <xf numFmtId="166" fontId="0" fillId="0" borderId="1" xfId="0" applyNumberFormat="1" applyBorder="1"/>
    <xf numFmtId="166" fontId="0" fillId="0" borderId="0" xfId="0" applyNumberFormat="1"/>
    <xf numFmtId="166" fontId="0" fillId="2" borderId="1" xfId="0" applyNumberFormat="1" applyFill="1" applyBorder="1"/>
  </cellXfs>
  <cellStyles count="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"/>
  <sheetViews>
    <sheetView zoomScale="150" zoomScaleNormal="150" zoomScalePageLayoutView="150" workbookViewId="0">
      <selection activeCell="C13" sqref="C13"/>
    </sheetView>
  </sheetViews>
  <sheetFormatPr baseColWidth="10" defaultRowHeight="16" x14ac:dyDescent="0.2"/>
  <cols>
    <col min="1" max="1" width="13.33203125" customWidth="1"/>
    <col min="2" max="2" width="22.5" customWidth="1"/>
    <col min="6" max="6" width="12.5" bestFit="1" customWidth="1"/>
    <col min="7" max="7" width="9.83203125" customWidth="1"/>
    <col min="8" max="8" width="10.33203125" customWidth="1"/>
  </cols>
  <sheetData>
    <row r="1" spans="1:10" x14ac:dyDescent="0.2">
      <c r="A1" s="1" t="s">
        <v>0</v>
      </c>
      <c r="B1" s="21">
        <v>20170130</v>
      </c>
    </row>
    <row r="2" spans="1:10" x14ac:dyDescent="0.2">
      <c r="A2" s="1" t="s">
        <v>18</v>
      </c>
      <c r="B2" t="s">
        <v>29</v>
      </c>
    </row>
    <row r="3" spans="1:10" x14ac:dyDescent="0.2">
      <c r="A3" s="1" t="s">
        <v>1</v>
      </c>
      <c r="B3" t="s">
        <v>30</v>
      </c>
    </row>
    <row r="4" spans="1:10" x14ac:dyDescent="0.2">
      <c r="A4" s="1" t="s">
        <v>2</v>
      </c>
      <c r="B4" t="s">
        <v>31</v>
      </c>
    </row>
    <row r="6" spans="1:10" ht="19" x14ac:dyDescent="0.25">
      <c r="A6" s="13" t="s">
        <v>3</v>
      </c>
      <c r="B6" s="8" t="s">
        <v>4</v>
      </c>
      <c r="C6" s="7" t="s">
        <v>5</v>
      </c>
      <c r="D6" s="7" t="s">
        <v>6</v>
      </c>
      <c r="E6" s="8" t="s">
        <v>7</v>
      </c>
      <c r="F6" s="8" t="s">
        <v>8</v>
      </c>
      <c r="H6" s="2"/>
    </row>
    <row r="7" spans="1:10" ht="19" x14ac:dyDescent="0.25">
      <c r="A7" s="14"/>
      <c r="B7" s="6">
        <v>1</v>
      </c>
      <c r="C7" s="9">
        <v>20.3</v>
      </c>
      <c r="D7" s="9">
        <v>5.92</v>
      </c>
      <c r="E7" s="9">
        <v>73.8</v>
      </c>
      <c r="F7" s="20">
        <f>C7+D7+E7</f>
        <v>100.02</v>
      </c>
      <c r="G7" s="3"/>
      <c r="H7" s="4"/>
    </row>
    <row r="8" spans="1:10" ht="19" x14ac:dyDescent="0.25">
      <c r="A8" s="14"/>
      <c r="B8" s="6">
        <v>40</v>
      </c>
      <c r="C8" s="9">
        <f>C7*B8</f>
        <v>812</v>
      </c>
      <c r="D8" s="9">
        <f>D7*B8</f>
        <v>236.8</v>
      </c>
      <c r="E8" s="9">
        <f>E7*B8</f>
        <v>2952</v>
      </c>
      <c r="F8" s="6">
        <f>F7*B8</f>
        <v>4000.7999999999997</v>
      </c>
      <c r="G8" s="3"/>
      <c r="H8" s="4"/>
    </row>
    <row r="9" spans="1:10" ht="19" x14ac:dyDescent="0.25">
      <c r="A9" s="14"/>
      <c r="B9" s="18"/>
      <c r="F9" s="5"/>
      <c r="G9" s="4"/>
      <c r="H9" s="4"/>
      <c r="I9" s="27" t="s">
        <v>34</v>
      </c>
      <c r="J9" s="27" t="s">
        <v>34</v>
      </c>
    </row>
    <row r="10" spans="1:10" ht="19" x14ac:dyDescent="0.25">
      <c r="A10" s="13" t="s">
        <v>9</v>
      </c>
      <c r="B10" s="8" t="s">
        <v>9</v>
      </c>
      <c r="C10" s="8" t="s">
        <v>10</v>
      </c>
      <c r="D10" s="8" t="s">
        <v>19</v>
      </c>
      <c r="E10" s="8" t="s">
        <v>11</v>
      </c>
      <c r="F10" s="15" t="s">
        <v>12</v>
      </c>
      <c r="G10" s="15" t="s">
        <v>13</v>
      </c>
      <c r="H10" s="8" t="s">
        <v>20</v>
      </c>
      <c r="I10" s="15" t="s">
        <v>21</v>
      </c>
      <c r="J10" s="15" t="s">
        <v>14</v>
      </c>
    </row>
    <row r="11" spans="1:10" x14ac:dyDescent="0.2">
      <c r="A11" s="1"/>
      <c r="B11" s="6" t="s">
        <v>22</v>
      </c>
      <c r="C11" s="6"/>
      <c r="D11" s="6" t="s">
        <v>27</v>
      </c>
      <c r="E11" s="10">
        <f>C15</f>
        <v>6500000</v>
      </c>
      <c r="F11" s="6">
        <v>30</v>
      </c>
      <c r="G11" s="11">
        <v>2000000</v>
      </c>
      <c r="H11" s="11">
        <v>100000</v>
      </c>
      <c r="I11" s="23">
        <f>((H11/E11)*F11)*1000</f>
        <v>461.53846153846155</v>
      </c>
      <c r="J11" s="23">
        <f>(F11*50)-I11</f>
        <v>1038.4615384615386</v>
      </c>
    </row>
    <row r="12" spans="1:10" x14ac:dyDescent="0.2">
      <c r="A12" s="1"/>
      <c r="B12" s="6" t="s">
        <v>23</v>
      </c>
      <c r="C12" s="6"/>
      <c r="D12" s="6" t="s">
        <v>28</v>
      </c>
      <c r="E12" s="10">
        <f>C16</f>
        <v>105000000</v>
      </c>
      <c r="F12" s="6">
        <v>30</v>
      </c>
      <c r="G12" s="11">
        <v>2000000</v>
      </c>
      <c r="H12" s="11">
        <v>100000</v>
      </c>
      <c r="I12" s="23">
        <f>((H12/E12)*F12)*1000</f>
        <v>28.571428571428569</v>
      </c>
      <c r="J12" s="23">
        <f>(F12*50)-I12</f>
        <v>1471.4285714285713</v>
      </c>
    </row>
    <row r="14" spans="1:10" x14ac:dyDescent="0.2">
      <c r="B14" s="12"/>
      <c r="C14" s="12" t="s">
        <v>26</v>
      </c>
      <c r="F14" s="5"/>
      <c r="G14" s="4"/>
      <c r="H14" s="4"/>
      <c r="I14" s="27" t="s">
        <v>35</v>
      </c>
      <c r="J14" s="27" t="s">
        <v>35</v>
      </c>
    </row>
    <row r="15" spans="1:10" x14ac:dyDescent="0.2">
      <c r="B15" s="12" t="s">
        <v>24</v>
      </c>
      <c r="C15" s="22">
        <v>6500000</v>
      </c>
      <c r="E15" s="8" t="s">
        <v>11</v>
      </c>
      <c r="F15" s="15" t="s">
        <v>12</v>
      </c>
      <c r="G15" s="15" t="s">
        <v>13</v>
      </c>
      <c r="H15" s="8" t="s">
        <v>20</v>
      </c>
      <c r="I15" s="15" t="s">
        <v>21</v>
      </c>
      <c r="J15" s="15" t="s">
        <v>14</v>
      </c>
    </row>
    <row r="16" spans="1:10" x14ac:dyDescent="0.2">
      <c r="B16" s="12" t="s">
        <v>25</v>
      </c>
      <c r="C16" s="22">
        <f>105000000</f>
        <v>105000000</v>
      </c>
      <c r="E16" s="10">
        <f>G11</f>
        <v>2000000</v>
      </c>
      <c r="F16" s="6">
        <v>30</v>
      </c>
      <c r="G16" s="11">
        <v>200000</v>
      </c>
      <c r="H16" s="11">
        <v>10000</v>
      </c>
      <c r="I16" s="23">
        <f>((H16/E16)*F16)*1000</f>
        <v>150</v>
      </c>
      <c r="J16" s="23">
        <f>(F16*50)-I16</f>
        <v>1350</v>
      </c>
    </row>
    <row r="17" spans="5:10" x14ac:dyDescent="0.2">
      <c r="E17" s="10">
        <f>G12</f>
        <v>2000000</v>
      </c>
      <c r="F17" s="6">
        <v>30</v>
      </c>
      <c r="G17" s="11">
        <v>200000</v>
      </c>
      <c r="H17" s="11">
        <v>10000</v>
      </c>
      <c r="I17" s="23">
        <f>((H17/E17)*F17)*1000</f>
        <v>150</v>
      </c>
      <c r="J17" s="23">
        <f>(F17*50)-I17</f>
        <v>1350</v>
      </c>
    </row>
    <row r="19" spans="5:10" x14ac:dyDescent="0.2">
      <c r="F19" s="5"/>
      <c r="G19" s="4"/>
      <c r="H19" s="4"/>
      <c r="I19" s="27" t="s">
        <v>36</v>
      </c>
      <c r="J19" s="27" t="s">
        <v>36</v>
      </c>
    </row>
    <row r="20" spans="5:10" x14ac:dyDescent="0.2">
      <c r="E20" s="8" t="s">
        <v>11</v>
      </c>
      <c r="F20" s="15" t="s">
        <v>12</v>
      </c>
      <c r="G20" s="15" t="s">
        <v>13</v>
      </c>
      <c r="H20" s="8" t="s">
        <v>20</v>
      </c>
      <c r="I20" s="15" t="s">
        <v>21</v>
      </c>
      <c r="J20" s="15" t="s">
        <v>14</v>
      </c>
    </row>
    <row r="21" spans="5:10" x14ac:dyDescent="0.2">
      <c r="E21" s="10">
        <f>G16</f>
        <v>200000</v>
      </c>
      <c r="F21" s="6">
        <v>30</v>
      </c>
      <c r="G21" s="11">
        <v>20000</v>
      </c>
      <c r="H21" s="11">
        <v>1000</v>
      </c>
      <c r="I21" s="23">
        <f>((H21/E21)*F21)*1000</f>
        <v>150</v>
      </c>
      <c r="J21" s="23">
        <f>(F21*50)-I21</f>
        <v>1350</v>
      </c>
    </row>
    <row r="22" spans="5:10" x14ac:dyDescent="0.2">
      <c r="E22" s="10">
        <f>G17</f>
        <v>200000</v>
      </c>
      <c r="F22" s="6">
        <v>30</v>
      </c>
      <c r="G22" s="11">
        <v>20000</v>
      </c>
      <c r="H22" s="11">
        <v>1000</v>
      </c>
      <c r="I22" s="23">
        <f>((H22/E22)*F22)*1000</f>
        <v>150</v>
      </c>
      <c r="J22" s="23">
        <f>(F22*50)-I22</f>
        <v>1350</v>
      </c>
    </row>
  </sheetData>
  <phoneticPr fontId="12" type="noConversion"/>
  <pageMargins left="0.75" right="0.75" top="1" bottom="1" header="0.5" footer="0.5"/>
  <pageSetup scale="92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4"/>
  <sheetViews>
    <sheetView zoomScaleNormal="150" zoomScalePageLayoutView="150" workbookViewId="0">
      <selection activeCell="L20" sqref="L20"/>
    </sheetView>
  </sheetViews>
  <sheetFormatPr baseColWidth="10" defaultRowHeight="16" x14ac:dyDescent="0.2"/>
  <cols>
    <col min="1" max="1" width="12.33203125" customWidth="1"/>
    <col min="2" max="2" width="20.1640625" customWidth="1"/>
    <col min="3" max="3" width="12.1640625" bestFit="1" customWidth="1"/>
    <col min="5" max="5" width="18.83203125" bestFit="1" customWidth="1"/>
    <col min="6" max="6" width="12" customWidth="1"/>
    <col min="7" max="11" width="9.1640625" customWidth="1"/>
  </cols>
  <sheetData>
    <row r="1" spans="1:17" x14ac:dyDescent="0.2">
      <c r="A1" s="1" t="s">
        <v>0</v>
      </c>
      <c r="B1" s="21">
        <v>20170130</v>
      </c>
    </row>
    <row r="2" spans="1:17" x14ac:dyDescent="0.2">
      <c r="A2" s="1" t="s">
        <v>18</v>
      </c>
      <c r="B2" t="s">
        <v>40</v>
      </c>
    </row>
    <row r="3" spans="1:17" x14ac:dyDescent="0.2">
      <c r="A3" s="1" t="s">
        <v>1</v>
      </c>
      <c r="B3" t="s">
        <v>66</v>
      </c>
    </row>
    <row r="4" spans="1:17" x14ac:dyDescent="0.2">
      <c r="A4" s="1" t="s">
        <v>2</v>
      </c>
      <c r="B4" t="s">
        <v>41</v>
      </c>
    </row>
    <row r="5" spans="1:17" x14ac:dyDescent="0.2">
      <c r="A5" s="1"/>
    </row>
    <row r="6" spans="1:17" x14ac:dyDescent="0.2">
      <c r="A6" s="16" t="s">
        <v>15</v>
      </c>
      <c r="B6" s="17" t="s">
        <v>17</v>
      </c>
      <c r="C6" s="16" t="s">
        <v>16</v>
      </c>
      <c r="D6" s="17" t="s">
        <v>32</v>
      </c>
      <c r="E6" s="16" t="s">
        <v>9</v>
      </c>
      <c r="F6" s="19">
        <v>0.8</v>
      </c>
      <c r="G6" s="17">
        <v>0</v>
      </c>
      <c r="H6" s="17">
        <v>1</v>
      </c>
      <c r="I6" s="17">
        <v>2</v>
      </c>
      <c r="J6" s="17">
        <v>3</v>
      </c>
      <c r="K6" s="17">
        <v>4</v>
      </c>
      <c r="M6" s="17">
        <v>0</v>
      </c>
      <c r="N6" s="17">
        <v>1</v>
      </c>
      <c r="O6" s="17">
        <v>2</v>
      </c>
      <c r="P6" s="17">
        <v>3</v>
      </c>
      <c r="Q6" s="17">
        <v>4</v>
      </c>
    </row>
    <row r="7" spans="1:17" x14ac:dyDescent="0.2">
      <c r="A7" s="12">
        <v>1</v>
      </c>
      <c r="B7" s="12" t="s">
        <v>42</v>
      </c>
      <c r="C7" s="12" t="s">
        <v>50</v>
      </c>
      <c r="D7" s="12" t="s">
        <v>33</v>
      </c>
      <c r="E7" s="12" t="s">
        <v>54</v>
      </c>
      <c r="F7" s="25">
        <f>G7*0.8</f>
        <v>16.32</v>
      </c>
      <c r="G7" s="25">
        <v>20.399999999999999</v>
      </c>
      <c r="H7" s="25">
        <v>20</v>
      </c>
      <c r="I7" s="25">
        <v>18.600000000000001</v>
      </c>
      <c r="J7" s="25">
        <v>17.2</v>
      </c>
      <c r="K7" s="25">
        <v>16.3</v>
      </c>
      <c r="M7" s="47">
        <v>100</v>
      </c>
      <c r="N7" s="47">
        <f>H7/G7*100</f>
        <v>98.039215686274517</v>
      </c>
      <c r="O7" s="47">
        <f>I7/G7*100</f>
        <v>91.176470588235304</v>
      </c>
      <c r="P7" s="47">
        <f>J7/G7*100</f>
        <v>84.313725490196077</v>
      </c>
      <c r="Q7" s="47">
        <f>K7/G7*100</f>
        <v>79.901960784313729</v>
      </c>
    </row>
    <row r="8" spans="1:17" x14ac:dyDescent="0.2">
      <c r="A8" s="12">
        <v>1</v>
      </c>
      <c r="B8" s="12" t="s">
        <v>43</v>
      </c>
      <c r="C8" s="12" t="s">
        <v>51</v>
      </c>
      <c r="D8" s="12" t="s">
        <v>33</v>
      </c>
      <c r="E8" s="12" t="s">
        <v>54</v>
      </c>
      <c r="F8" s="25">
        <f t="shared" ref="F8:F23" si="0">G8*0.8</f>
        <v>12.96</v>
      </c>
      <c r="G8" s="25">
        <v>16.2</v>
      </c>
      <c r="H8" s="25">
        <v>15.9</v>
      </c>
      <c r="I8" s="25">
        <v>15.9</v>
      </c>
      <c r="J8" s="25">
        <v>15.6</v>
      </c>
      <c r="K8" s="25">
        <v>16.3</v>
      </c>
      <c r="M8" s="47">
        <v>100</v>
      </c>
      <c r="N8" s="47">
        <f t="shared" ref="N8:N23" si="1">H8/G8*100</f>
        <v>98.148148148148152</v>
      </c>
      <c r="O8" s="47">
        <f t="shared" ref="O8:O23" si="2">I8/G8*100</f>
        <v>98.148148148148152</v>
      </c>
      <c r="P8" s="47">
        <f t="shared" ref="P8:P23" si="3">J8/G8*100</f>
        <v>96.296296296296305</v>
      </c>
      <c r="Q8" s="47">
        <f t="shared" ref="Q8:Q23" si="4">K8/G8*100</f>
        <v>100.61728395061729</v>
      </c>
    </row>
    <row r="9" spans="1:17" x14ac:dyDescent="0.2">
      <c r="A9" s="12">
        <v>1</v>
      </c>
      <c r="B9" s="12" t="s">
        <v>44</v>
      </c>
      <c r="C9" s="12" t="s">
        <v>52</v>
      </c>
      <c r="D9" s="12" t="s">
        <v>33</v>
      </c>
      <c r="E9" s="12" t="s">
        <v>54</v>
      </c>
      <c r="F9" s="25">
        <f t="shared" si="0"/>
        <v>18.400000000000002</v>
      </c>
      <c r="G9" s="25">
        <v>23</v>
      </c>
      <c r="H9" s="25">
        <v>22.5</v>
      </c>
      <c r="I9" s="25">
        <v>21.7</v>
      </c>
      <c r="J9" s="25">
        <v>20.399999999999999</v>
      </c>
      <c r="K9" s="25">
        <v>20.100000000000001</v>
      </c>
      <c r="M9" s="47">
        <v>100</v>
      </c>
      <c r="N9" s="47">
        <f t="shared" si="1"/>
        <v>97.826086956521735</v>
      </c>
      <c r="O9" s="47">
        <f t="shared" si="2"/>
        <v>94.347826086956516</v>
      </c>
      <c r="P9" s="47">
        <f t="shared" si="3"/>
        <v>88.695652173913047</v>
      </c>
      <c r="Q9" s="47">
        <f t="shared" si="4"/>
        <v>87.391304347826093</v>
      </c>
    </row>
    <row r="10" spans="1:17" x14ac:dyDescent="0.2">
      <c r="A10" s="12">
        <v>1</v>
      </c>
      <c r="B10" s="12" t="s">
        <v>45</v>
      </c>
      <c r="C10" s="12" t="s">
        <v>53</v>
      </c>
      <c r="D10" s="12" t="s">
        <v>33</v>
      </c>
      <c r="E10" s="12" t="s">
        <v>54</v>
      </c>
      <c r="F10" s="25">
        <f t="shared" si="0"/>
        <v>20.96</v>
      </c>
      <c r="G10" s="25">
        <v>26.2</v>
      </c>
      <c r="H10" s="25">
        <v>25.5</v>
      </c>
      <c r="I10" s="25">
        <v>23.6</v>
      </c>
      <c r="J10" s="25">
        <v>21.8</v>
      </c>
      <c r="K10" s="25" t="s">
        <v>67</v>
      </c>
      <c r="M10" s="47">
        <v>100</v>
      </c>
      <c r="N10" s="47">
        <f t="shared" si="1"/>
        <v>97.328244274809165</v>
      </c>
      <c r="O10" s="47">
        <f t="shared" si="2"/>
        <v>90.076335877862604</v>
      </c>
      <c r="P10" s="47">
        <f t="shared" si="3"/>
        <v>83.206106870229007</v>
      </c>
      <c r="Q10" s="47" t="e">
        <f t="shared" si="4"/>
        <v>#VALUE!</v>
      </c>
    </row>
    <row r="11" spans="1:17" x14ac:dyDescent="0.2">
      <c r="A11" s="24">
        <v>2</v>
      </c>
      <c r="B11" s="24" t="s">
        <v>46</v>
      </c>
      <c r="C11" s="24" t="s">
        <v>50</v>
      </c>
      <c r="D11" s="24" t="s">
        <v>33</v>
      </c>
      <c r="E11" s="24" t="s">
        <v>54</v>
      </c>
      <c r="F11" s="26">
        <f t="shared" si="0"/>
        <v>17.52</v>
      </c>
      <c r="G11" s="26">
        <v>21.9</v>
      </c>
      <c r="H11" s="26">
        <v>21.5</v>
      </c>
      <c r="I11" s="26">
        <v>21.1</v>
      </c>
      <c r="J11" s="45">
        <v>20.3</v>
      </c>
      <c r="K11" s="45">
        <v>20.3</v>
      </c>
      <c r="M11" s="49">
        <v>100</v>
      </c>
      <c r="N11" s="49">
        <f t="shared" si="1"/>
        <v>98.173515981735164</v>
      </c>
      <c r="O11" s="49">
        <f t="shared" si="2"/>
        <v>96.347031963470329</v>
      </c>
      <c r="P11" s="49">
        <f t="shared" si="3"/>
        <v>92.694063926940657</v>
      </c>
      <c r="Q11" s="49">
        <f t="shared" si="4"/>
        <v>92.694063926940657</v>
      </c>
    </row>
    <row r="12" spans="1:17" x14ac:dyDescent="0.2">
      <c r="A12" s="24">
        <v>2</v>
      </c>
      <c r="B12" s="24" t="s">
        <v>47</v>
      </c>
      <c r="C12" s="24" t="s">
        <v>51</v>
      </c>
      <c r="D12" s="24" t="s">
        <v>33</v>
      </c>
      <c r="E12" s="24" t="s">
        <v>54</v>
      </c>
      <c r="F12" s="26">
        <f t="shared" si="0"/>
        <v>19.12</v>
      </c>
      <c r="G12" s="26">
        <v>23.9</v>
      </c>
      <c r="H12" s="26">
        <v>24.3</v>
      </c>
      <c r="I12" s="26">
        <v>22.9</v>
      </c>
      <c r="J12" s="46">
        <v>20.9</v>
      </c>
      <c r="K12" s="46">
        <v>19.7</v>
      </c>
      <c r="M12" s="49">
        <v>100</v>
      </c>
      <c r="N12" s="49">
        <f t="shared" si="1"/>
        <v>101.67364016736403</v>
      </c>
      <c r="O12" s="49">
        <f t="shared" si="2"/>
        <v>95.81589958158996</v>
      </c>
      <c r="P12" s="49">
        <f t="shared" si="3"/>
        <v>87.44769874476988</v>
      </c>
      <c r="Q12" s="49">
        <f t="shared" si="4"/>
        <v>82.426778242677827</v>
      </c>
    </row>
    <row r="13" spans="1:17" x14ac:dyDescent="0.2">
      <c r="A13" s="24">
        <v>2</v>
      </c>
      <c r="B13" s="24" t="s">
        <v>48</v>
      </c>
      <c r="C13" s="24" t="s">
        <v>52</v>
      </c>
      <c r="D13" s="24" t="s">
        <v>33</v>
      </c>
      <c r="E13" s="24" t="s">
        <v>54</v>
      </c>
      <c r="F13" s="26">
        <f t="shared" si="0"/>
        <v>17.680000000000003</v>
      </c>
      <c r="G13" s="26">
        <v>22.1</v>
      </c>
      <c r="H13" s="26">
        <v>22</v>
      </c>
      <c r="I13" s="26">
        <v>21.6</v>
      </c>
      <c r="J13" s="46">
        <v>20.7</v>
      </c>
      <c r="K13" s="46">
        <v>20.2</v>
      </c>
      <c r="M13" s="49">
        <v>100</v>
      </c>
      <c r="N13" s="49">
        <f t="shared" si="1"/>
        <v>99.547511312217182</v>
      </c>
      <c r="O13" s="49">
        <f t="shared" si="2"/>
        <v>97.737556561085967</v>
      </c>
      <c r="P13" s="49">
        <f t="shared" si="3"/>
        <v>93.665158371040718</v>
      </c>
      <c r="Q13" s="49">
        <f t="shared" si="4"/>
        <v>91.402714932126685</v>
      </c>
    </row>
    <row r="14" spans="1:17" x14ac:dyDescent="0.2">
      <c r="A14" s="24">
        <v>2</v>
      </c>
      <c r="B14" s="24" t="s">
        <v>49</v>
      </c>
      <c r="C14" s="24" t="s">
        <v>53</v>
      </c>
      <c r="D14" s="24" t="s">
        <v>33</v>
      </c>
      <c r="E14" s="24" t="s">
        <v>54</v>
      </c>
      <c r="F14" s="26">
        <f t="shared" si="0"/>
        <v>15.840000000000002</v>
      </c>
      <c r="G14" s="26">
        <v>19.8</v>
      </c>
      <c r="H14" s="26">
        <v>19.399999999999999</v>
      </c>
      <c r="I14" s="26">
        <v>18.5</v>
      </c>
      <c r="J14" s="46">
        <v>17.2</v>
      </c>
      <c r="K14" s="46">
        <v>16.399999999999999</v>
      </c>
      <c r="M14" s="49">
        <v>100</v>
      </c>
      <c r="N14" s="49">
        <f t="shared" si="1"/>
        <v>97.979797979797965</v>
      </c>
      <c r="O14" s="49">
        <f t="shared" si="2"/>
        <v>93.434343434343432</v>
      </c>
      <c r="P14" s="49">
        <f t="shared" si="3"/>
        <v>86.868686868686865</v>
      </c>
      <c r="Q14" s="49">
        <f t="shared" si="4"/>
        <v>82.828282828282823</v>
      </c>
    </row>
    <row r="15" spans="1:17" x14ac:dyDescent="0.2">
      <c r="A15" s="12">
        <v>3</v>
      </c>
      <c r="B15" s="12" t="s">
        <v>55</v>
      </c>
      <c r="C15" s="12" t="s">
        <v>50</v>
      </c>
      <c r="D15" s="12" t="s">
        <v>33</v>
      </c>
      <c r="E15" s="12" t="s">
        <v>54</v>
      </c>
      <c r="F15" s="25">
        <f t="shared" si="0"/>
        <v>16.400000000000002</v>
      </c>
      <c r="G15" s="25">
        <v>20.5</v>
      </c>
      <c r="H15" s="25">
        <v>20.7</v>
      </c>
      <c r="I15" s="25">
        <v>20.3</v>
      </c>
      <c r="J15" s="25">
        <v>20.3</v>
      </c>
      <c r="K15" s="25">
        <v>21.1</v>
      </c>
      <c r="M15" s="47">
        <v>100</v>
      </c>
      <c r="N15" s="47">
        <f t="shared" si="1"/>
        <v>100.97560975609755</v>
      </c>
      <c r="O15" s="47">
        <f t="shared" si="2"/>
        <v>99.024390243902445</v>
      </c>
      <c r="P15" s="47">
        <f t="shared" si="3"/>
        <v>99.024390243902445</v>
      </c>
      <c r="Q15" s="47">
        <f t="shared" si="4"/>
        <v>102.92682926829269</v>
      </c>
    </row>
    <row r="16" spans="1:17" x14ac:dyDescent="0.2">
      <c r="A16" s="12">
        <v>3</v>
      </c>
      <c r="B16" s="12" t="s">
        <v>56</v>
      </c>
      <c r="C16" s="12" t="s">
        <v>51</v>
      </c>
      <c r="D16" s="12" t="s">
        <v>33</v>
      </c>
      <c r="E16" s="12" t="s">
        <v>54</v>
      </c>
      <c r="F16" s="25">
        <f t="shared" si="0"/>
        <v>18.72</v>
      </c>
      <c r="G16" s="25">
        <v>23.4</v>
      </c>
      <c r="H16" s="25">
        <v>23.1</v>
      </c>
      <c r="I16" s="25">
        <v>23.4</v>
      </c>
      <c r="J16" s="25">
        <v>24</v>
      </c>
      <c r="K16" s="25">
        <v>24</v>
      </c>
      <c r="M16" s="47">
        <v>100</v>
      </c>
      <c r="N16" s="47">
        <f t="shared" si="1"/>
        <v>98.71794871794873</v>
      </c>
      <c r="O16" s="47">
        <f t="shared" si="2"/>
        <v>100</v>
      </c>
      <c r="P16" s="47">
        <f t="shared" si="3"/>
        <v>102.56410256410258</v>
      </c>
      <c r="Q16" s="47">
        <f t="shared" si="4"/>
        <v>102.56410256410258</v>
      </c>
    </row>
    <row r="17" spans="1:17" x14ac:dyDescent="0.2">
      <c r="A17" s="12">
        <v>3</v>
      </c>
      <c r="B17" s="12" t="s">
        <v>57</v>
      </c>
      <c r="C17" s="12" t="s">
        <v>52</v>
      </c>
      <c r="D17" s="12" t="s">
        <v>33</v>
      </c>
      <c r="E17" s="12" t="s">
        <v>54</v>
      </c>
      <c r="F17" s="25">
        <f t="shared" si="0"/>
        <v>18.32</v>
      </c>
      <c r="G17" s="25">
        <v>22.9</v>
      </c>
      <c r="H17" s="25">
        <v>23</v>
      </c>
      <c r="I17" s="25">
        <v>22.8</v>
      </c>
      <c r="J17" s="25">
        <v>22.3</v>
      </c>
      <c r="K17" s="25">
        <v>22.7</v>
      </c>
      <c r="M17" s="47">
        <v>100</v>
      </c>
      <c r="N17" s="47">
        <f t="shared" si="1"/>
        <v>100.43668122270743</v>
      </c>
      <c r="O17" s="47">
        <f t="shared" si="2"/>
        <v>99.563318777292579</v>
      </c>
      <c r="P17" s="47">
        <f t="shared" si="3"/>
        <v>97.379912663755462</v>
      </c>
      <c r="Q17" s="47">
        <f t="shared" si="4"/>
        <v>99.126637554585145</v>
      </c>
    </row>
    <row r="18" spans="1:17" x14ac:dyDescent="0.2">
      <c r="A18" s="12">
        <v>3</v>
      </c>
      <c r="B18" s="12" t="s">
        <v>58</v>
      </c>
      <c r="C18" s="12" t="s">
        <v>60</v>
      </c>
      <c r="D18" s="12" t="s">
        <v>33</v>
      </c>
      <c r="E18" s="12" t="s">
        <v>54</v>
      </c>
      <c r="F18" s="25">
        <f t="shared" si="0"/>
        <v>18.080000000000002</v>
      </c>
      <c r="G18" s="25">
        <v>22.6</v>
      </c>
      <c r="H18" s="25">
        <v>22.7</v>
      </c>
      <c r="I18" s="25">
        <v>22.6</v>
      </c>
      <c r="J18" s="25">
        <v>22.3</v>
      </c>
      <c r="K18" s="25">
        <v>22.6</v>
      </c>
      <c r="M18" s="47">
        <v>100</v>
      </c>
      <c r="N18" s="47">
        <f t="shared" si="1"/>
        <v>100.44247787610618</v>
      </c>
      <c r="O18" s="47">
        <f t="shared" si="2"/>
        <v>100</v>
      </c>
      <c r="P18" s="47">
        <f t="shared" si="3"/>
        <v>98.672566371681413</v>
      </c>
      <c r="Q18" s="47">
        <f t="shared" si="4"/>
        <v>100</v>
      </c>
    </row>
    <row r="19" spans="1:17" x14ac:dyDescent="0.2">
      <c r="A19" s="12">
        <v>3</v>
      </c>
      <c r="B19" s="12" t="s">
        <v>59</v>
      </c>
      <c r="C19" s="12" t="s">
        <v>61</v>
      </c>
      <c r="D19" s="12" t="s">
        <v>33</v>
      </c>
      <c r="E19" s="12" t="s">
        <v>54</v>
      </c>
      <c r="F19" s="25">
        <f t="shared" si="0"/>
        <v>19.12</v>
      </c>
      <c r="G19" s="25">
        <v>23.9</v>
      </c>
      <c r="H19" s="25">
        <v>23.6</v>
      </c>
      <c r="I19" s="25">
        <v>24.2</v>
      </c>
      <c r="J19" s="25">
        <v>24.1</v>
      </c>
      <c r="K19" s="25">
        <v>24.1</v>
      </c>
      <c r="M19" s="47">
        <v>100</v>
      </c>
      <c r="N19" s="47">
        <f t="shared" si="1"/>
        <v>98.744769874477001</v>
      </c>
      <c r="O19" s="47">
        <f t="shared" si="2"/>
        <v>101.25523012552303</v>
      </c>
      <c r="P19" s="47">
        <f t="shared" si="3"/>
        <v>100.83682008368203</v>
      </c>
      <c r="Q19" s="47">
        <f t="shared" si="4"/>
        <v>100.83682008368203</v>
      </c>
    </row>
    <row r="20" spans="1:17" x14ac:dyDescent="0.2">
      <c r="A20" s="24">
        <v>4</v>
      </c>
      <c r="B20" s="24" t="s">
        <v>62</v>
      </c>
      <c r="C20" s="24" t="s">
        <v>50</v>
      </c>
      <c r="D20" s="24" t="s">
        <v>33</v>
      </c>
      <c r="E20" s="24" t="s">
        <v>54</v>
      </c>
      <c r="F20" s="26">
        <f t="shared" si="0"/>
        <v>12.72</v>
      </c>
      <c r="G20" s="26">
        <v>15.9</v>
      </c>
      <c r="H20" s="26">
        <v>15.9</v>
      </c>
      <c r="I20" s="26">
        <v>16.3</v>
      </c>
      <c r="J20" s="26">
        <v>16.100000000000001</v>
      </c>
      <c r="K20" s="26">
        <v>15.7</v>
      </c>
      <c r="M20" s="49">
        <v>100</v>
      </c>
      <c r="N20" s="49">
        <f t="shared" si="1"/>
        <v>100</v>
      </c>
      <c r="O20" s="49">
        <f t="shared" si="2"/>
        <v>102.51572327044025</v>
      </c>
      <c r="P20" s="49">
        <f t="shared" si="3"/>
        <v>101.25786163522012</v>
      </c>
      <c r="Q20" s="49">
        <f t="shared" si="4"/>
        <v>98.742138364779862</v>
      </c>
    </row>
    <row r="21" spans="1:17" x14ac:dyDescent="0.2">
      <c r="A21" s="24">
        <v>4</v>
      </c>
      <c r="B21" s="24" t="s">
        <v>63</v>
      </c>
      <c r="C21" s="24" t="s">
        <v>51</v>
      </c>
      <c r="D21" s="24" t="s">
        <v>33</v>
      </c>
      <c r="E21" s="24" t="s">
        <v>54</v>
      </c>
      <c r="F21" s="26">
        <f t="shared" si="0"/>
        <v>12.48</v>
      </c>
      <c r="G21" s="26">
        <v>15.6</v>
      </c>
      <c r="H21" s="26">
        <v>15.7</v>
      </c>
      <c r="I21" s="26">
        <v>15.7</v>
      </c>
      <c r="J21" s="26">
        <v>15.4</v>
      </c>
      <c r="K21" s="26">
        <v>15.6</v>
      </c>
      <c r="M21" s="49">
        <v>100</v>
      </c>
      <c r="N21" s="49">
        <f t="shared" si="1"/>
        <v>100.64102564102564</v>
      </c>
      <c r="O21" s="49">
        <f t="shared" si="2"/>
        <v>100.64102564102564</v>
      </c>
      <c r="P21" s="49">
        <f t="shared" si="3"/>
        <v>98.71794871794873</v>
      </c>
      <c r="Q21" s="49">
        <f t="shared" si="4"/>
        <v>100</v>
      </c>
    </row>
    <row r="22" spans="1:17" x14ac:dyDescent="0.2">
      <c r="A22" s="24">
        <v>4</v>
      </c>
      <c r="B22" s="24" t="s">
        <v>64</v>
      </c>
      <c r="C22" s="24" t="s">
        <v>52</v>
      </c>
      <c r="D22" s="24" t="s">
        <v>33</v>
      </c>
      <c r="E22" s="24" t="s">
        <v>54</v>
      </c>
      <c r="F22" s="26">
        <f t="shared" si="0"/>
        <v>13.280000000000001</v>
      </c>
      <c r="G22" s="26">
        <v>16.600000000000001</v>
      </c>
      <c r="H22" s="26">
        <v>16.600000000000001</v>
      </c>
      <c r="I22" s="26">
        <v>16.8</v>
      </c>
      <c r="J22" s="26">
        <v>16.5</v>
      </c>
      <c r="K22" s="26">
        <v>16.3</v>
      </c>
      <c r="M22" s="49">
        <v>100</v>
      </c>
      <c r="N22" s="49">
        <f t="shared" si="1"/>
        <v>100</v>
      </c>
      <c r="O22" s="49">
        <f t="shared" si="2"/>
        <v>101.20481927710843</v>
      </c>
      <c r="P22" s="49">
        <f t="shared" si="3"/>
        <v>99.397590361445779</v>
      </c>
      <c r="Q22" s="49">
        <f t="shared" si="4"/>
        <v>98.192771084337352</v>
      </c>
    </row>
    <row r="23" spans="1:17" x14ac:dyDescent="0.2">
      <c r="A23" s="24">
        <v>4</v>
      </c>
      <c r="B23" s="24" t="s">
        <v>65</v>
      </c>
      <c r="C23" s="24" t="s">
        <v>53</v>
      </c>
      <c r="D23" s="24" t="s">
        <v>33</v>
      </c>
      <c r="E23" s="24" t="s">
        <v>54</v>
      </c>
      <c r="F23" s="26">
        <f t="shared" si="0"/>
        <v>13.36</v>
      </c>
      <c r="G23" s="26">
        <v>16.7</v>
      </c>
      <c r="H23" s="26">
        <v>17</v>
      </c>
      <c r="I23" s="26">
        <v>17</v>
      </c>
      <c r="J23" s="26">
        <v>17.399999999999999</v>
      </c>
      <c r="K23" s="26">
        <v>17.399999999999999</v>
      </c>
      <c r="M23" s="49">
        <v>100</v>
      </c>
      <c r="N23" s="49">
        <f t="shared" si="1"/>
        <v>101.79640718562875</v>
      </c>
      <c r="O23" s="49">
        <f t="shared" si="2"/>
        <v>101.79640718562875</v>
      </c>
      <c r="P23" s="49">
        <f t="shared" si="3"/>
        <v>104.19161676646706</v>
      </c>
      <c r="Q23" s="49">
        <f t="shared" si="4"/>
        <v>104.19161676646706</v>
      </c>
    </row>
    <row r="24" spans="1:17" x14ac:dyDescent="0.2">
      <c r="M24" s="48"/>
      <c r="N24" s="48"/>
      <c r="O24" s="48"/>
      <c r="P24" s="48"/>
      <c r="Q24" s="48"/>
    </row>
  </sheetData>
  <phoneticPr fontId="12" type="noConversion"/>
  <pageMargins left="0.75" right="0.75" top="1" bottom="1" header="0.5" footer="0.5"/>
  <pageSetup scale="86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"/>
  <sheetViews>
    <sheetView tabSelected="1" zoomScale="75" workbookViewId="0">
      <selection activeCell="E1" sqref="E1:E1048576"/>
    </sheetView>
  </sheetViews>
  <sheetFormatPr baseColWidth="10" defaultRowHeight="16" x14ac:dyDescent="0.2"/>
  <cols>
    <col min="18" max="18" width="15.1640625" customWidth="1"/>
  </cols>
  <sheetData>
    <row r="1" spans="1:18" x14ac:dyDescent="0.2">
      <c r="A1" s="1" t="s">
        <v>0</v>
      </c>
      <c r="B1" s="21">
        <v>20170130</v>
      </c>
    </row>
    <row r="2" spans="1:18" x14ac:dyDescent="0.2">
      <c r="A2" s="1" t="s">
        <v>18</v>
      </c>
      <c r="B2" t="s">
        <v>29</v>
      </c>
    </row>
    <row r="3" spans="1:18" x14ac:dyDescent="0.2">
      <c r="A3" s="1" t="s">
        <v>1</v>
      </c>
      <c r="B3" t="s">
        <v>30</v>
      </c>
    </row>
    <row r="4" spans="1:18" x14ac:dyDescent="0.2">
      <c r="A4" s="1" t="s">
        <v>2</v>
      </c>
      <c r="B4" t="s">
        <v>31</v>
      </c>
    </row>
    <row r="8" spans="1:18" ht="44" x14ac:dyDescent="0.25">
      <c r="E8" s="28"/>
      <c r="F8" s="29"/>
      <c r="G8" s="30" t="s">
        <v>37</v>
      </c>
      <c r="H8" s="29"/>
      <c r="I8" s="29"/>
      <c r="J8" s="31"/>
      <c r="K8" s="32"/>
      <c r="L8" s="33"/>
      <c r="M8" s="34"/>
      <c r="N8" s="34"/>
      <c r="O8" s="35" t="s">
        <v>26</v>
      </c>
      <c r="P8" s="34"/>
      <c r="Q8" s="36"/>
      <c r="R8" s="37" t="s">
        <v>38</v>
      </c>
    </row>
    <row r="9" spans="1:18" x14ac:dyDescent="0.2">
      <c r="A9" s="16" t="s">
        <v>15</v>
      </c>
      <c r="B9" s="17" t="s">
        <v>17</v>
      </c>
      <c r="C9" s="16" t="s">
        <v>16</v>
      </c>
      <c r="D9" s="17" t="s">
        <v>32</v>
      </c>
      <c r="E9" s="38">
        <v>-1</v>
      </c>
      <c r="F9" s="39">
        <v>-2</v>
      </c>
      <c r="G9" s="39">
        <v>-3</v>
      </c>
      <c r="H9" s="40">
        <v>-4</v>
      </c>
      <c r="I9" s="40">
        <v>-5</v>
      </c>
      <c r="J9" s="41">
        <v>-6</v>
      </c>
      <c r="L9" s="40">
        <v>-1</v>
      </c>
      <c r="M9" s="40">
        <v>-2</v>
      </c>
      <c r="N9" s="40">
        <v>-3</v>
      </c>
      <c r="O9" s="40">
        <v>-4</v>
      </c>
      <c r="P9" s="40">
        <v>-5</v>
      </c>
      <c r="Q9" s="40">
        <v>-6</v>
      </c>
      <c r="R9" s="42" t="s">
        <v>39</v>
      </c>
    </row>
    <row r="10" spans="1:18" x14ac:dyDescent="0.2">
      <c r="A10" s="12" t="s">
        <v>42</v>
      </c>
      <c r="B10" s="12" t="s">
        <v>50</v>
      </c>
      <c r="C10" s="12" t="s">
        <v>33</v>
      </c>
      <c r="D10" s="12" t="s">
        <v>54</v>
      </c>
      <c r="E10" s="12"/>
      <c r="F10" s="12"/>
      <c r="G10" s="12">
        <v>15</v>
      </c>
      <c r="H10" s="12"/>
      <c r="I10" s="12"/>
      <c r="J10" s="12"/>
      <c r="K10" s="43"/>
      <c r="L10" s="12">
        <f>E10*5*10</f>
        <v>0</v>
      </c>
      <c r="M10" s="12">
        <f>F10*5*100</f>
        <v>0</v>
      </c>
      <c r="N10" s="12">
        <f>G10*5*1000</f>
        <v>75000</v>
      </c>
      <c r="O10" s="12">
        <f>H10*5*10000</f>
        <v>0</v>
      </c>
      <c r="P10" s="12">
        <f>I10*5*100000</f>
        <v>0</v>
      </c>
      <c r="Q10" s="12">
        <f>J10*5*1000000</f>
        <v>0</v>
      </c>
      <c r="R10" s="44">
        <f>AVERAGEIF(L10:Q10, "&gt;0")</f>
        <v>75000</v>
      </c>
    </row>
    <row r="11" spans="1:18" x14ac:dyDescent="0.2">
      <c r="A11" s="12" t="s">
        <v>43</v>
      </c>
      <c r="B11" s="12" t="s">
        <v>51</v>
      </c>
      <c r="C11" s="12" t="s">
        <v>33</v>
      </c>
      <c r="D11" s="12" t="s">
        <v>54</v>
      </c>
      <c r="E11" s="12"/>
      <c r="F11" s="12"/>
      <c r="G11" s="12"/>
      <c r="H11" s="12">
        <v>6</v>
      </c>
      <c r="I11" s="12"/>
      <c r="J11" s="12"/>
      <c r="K11" s="43"/>
      <c r="L11" s="12">
        <f t="shared" ref="L11:L26" si="0">E11*5*10</f>
        <v>0</v>
      </c>
      <c r="M11" s="12">
        <f t="shared" ref="M11:M26" si="1">F11*5*100</f>
        <v>0</v>
      </c>
      <c r="N11" s="12">
        <f t="shared" ref="N11:N26" si="2">G11*5*1000</f>
        <v>0</v>
      </c>
      <c r="O11" s="12">
        <f t="shared" ref="O11:O26" si="3">H11*5*10000</f>
        <v>300000</v>
      </c>
      <c r="P11" s="12">
        <f t="shared" ref="P11:P26" si="4">I11*5*100000</f>
        <v>0</v>
      </c>
      <c r="Q11" s="12">
        <f t="shared" ref="Q11:Q26" si="5">J11*5*1000000</f>
        <v>0</v>
      </c>
      <c r="R11" s="44">
        <f t="shared" ref="R11:R26" si="6">AVERAGEIF(L11:Q11, "&gt;0")</f>
        <v>300000</v>
      </c>
    </row>
    <row r="12" spans="1:18" x14ac:dyDescent="0.2">
      <c r="A12" s="12" t="s">
        <v>44</v>
      </c>
      <c r="B12" s="12" t="s">
        <v>52</v>
      </c>
      <c r="C12" s="12" t="s">
        <v>33</v>
      </c>
      <c r="D12" s="12" t="s">
        <v>54</v>
      </c>
      <c r="E12" s="12"/>
      <c r="F12" s="12">
        <v>21</v>
      </c>
      <c r="G12" s="12"/>
      <c r="H12" s="12"/>
      <c r="I12" s="12"/>
      <c r="J12" s="12"/>
      <c r="K12" s="43"/>
      <c r="L12" s="12">
        <f t="shared" si="0"/>
        <v>0</v>
      </c>
      <c r="M12" s="12">
        <f t="shared" si="1"/>
        <v>10500</v>
      </c>
      <c r="N12" s="12">
        <f t="shared" si="2"/>
        <v>0</v>
      </c>
      <c r="O12" s="12">
        <f t="shared" si="3"/>
        <v>0</v>
      </c>
      <c r="P12" s="12">
        <f t="shared" si="4"/>
        <v>0</v>
      </c>
      <c r="Q12" s="12">
        <f t="shared" si="5"/>
        <v>0</v>
      </c>
      <c r="R12" s="44">
        <f t="shared" si="6"/>
        <v>10500</v>
      </c>
    </row>
    <row r="13" spans="1:18" x14ac:dyDescent="0.2">
      <c r="A13" s="12" t="s">
        <v>45</v>
      </c>
      <c r="B13" s="12" t="s">
        <v>53</v>
      </c>
      <c r="C13" s="12" t="s">
        <v>33</v>
      </c>
      <c r="D13" s="12" t="s">
        <v>54</v>
      </c>
      <c r="E13" s="12"/>
      <c r="F13" s="12"/>
      <c r="G13" s="12"/>
      <c r="H13" s="12"/>
      <c r="I13" s="12"/>
      <c r="J13" s="12"/>
      <c r="K13" s="43"/>
      <c r="L13" s="12">
        <f t="shared" si="0"/>
        <v>0</v>
      </c>
      <c r="M13" s="12">
        <f t="shared" si="1"/>
        <v>0</v>
      </c>
      <c r="N13" s="12">
        <f t="shared" si="2"/>
        <v>0</v>
      </c>
      <c r="O13" s="12">
        <f t="shared" si="3"/>
        <v>0</v>
      </c>
      <c r="P13" s="12">
        <f t="shared" si="4"/>
        <v>0</v>
      </c>
      <c r="Q13" s="12">
        <f t="shared" si="5"/>
        <v>0</v>
      </c>
      <c r="R13" s="44" t="e">
        <f t="shared" si="6"/>
        <v>#DIV/0!</v>
      </c>
    </row>
    <row r="14" spans="1:18" x14ac:dyDescent="0.2">
      <c r="A14" s="24" t="s">
        <v>46</v>
      </c>
      <c r="B14" s="24" t="s">
        <v>50</v>
      </c>
      <c r="C14" s="24" t="s">
        <v>33</v>
      </c>
      <c r="D14" s="24" t="s">
        <v>54</v>
      </c>
      <c r="E14" s="12">
        <v>0</v>
      </c>
      <c r="F14" s="12"/>
      <c r="G14" s="12"/>
      <c r="H14" s="12"/>
      <c r="I14" s="12"/>
      <c r="J14" s="12"/>
      <c r="K14" s="43"/>
      <c r="L14" s="12">
        <f t="shared" si="0"/>
        <v>0</v>
      </c>
      <c r="M14" s="12">
        <f t="shared" si="1"/>
        <v>0</v>
      </c>
      <c r="N14" s="12">
        <f t="shared" si="2"/>
        <v>0</v>
      </c>
      <c r="O14" s="12">
        <f t="shared" si="3"/>
        <v>0</v>
      </c>
      <c r="P14" s="12">
        <f t="shared" si="4"/>
        <v>0</v>
      </c>
      <c r="Q14" s="12">
        <f t="shared" si="5"/>
        <v>0</v>
      </c>
      <c r="R14" s="44" t="e">
        <f t="shared" si="6"/>
        <v>#DIV/0!</v>
      </c>
    </row>
    <row r="15" spans="1:18" x14ac:dyDescent="0.2">
      <c r="A15" s="24" t="s">
        <v>47</v>
      </c>
      <c r="B15" s="24" t="s">
        <v>51</v>
      </c>
      <c r="C15" s="24" t="s">
        <v>33</v>
      </c>
      <c r="D15" s="24" t="s">
        <v>54</v>
      </c>
      <c r="E15" s="12"/>
      <c r="F15" s="12"/>
      <c r="G15" s="12">
        <v>24</v>
      </c>
      <c r="H15" s="12">
        <v>1</v>
      </c>
      <c r="I15" s="12">
        <v>1</v>
      </c>
      <c r="J15" s="12"/>
      <c r="K15" s="43"/>
      <c r="L15" s="12">
        <f t="shared" si="0"/>
        <v>0</v>
      </c>
      <c r="M15" s="12">
        <f t="shared" si="1"/>
        <v>0</v>
      </c>
      <c r="N15" s="12">
        <f t="shared" si="2"/>
        <v>120000</v>
      </c>
      <c r="O15" s="12">
        <f t="shared" si="3"/>
        <v>50000</v>
      </c>
      <c r="P15" s="12">
        <f t="shared" si="4"/>
        <v>500000</v>
      </c>
      <c r="Q15" s="12">
        <f t="shared" si="5"/>
        <v>0</v>
      </c>
      <c r="R15" s="44">
        <f t="shared" si="6"/>
        <v>223333.33333333334</v>
      </c>
    </row>
    <row r="16" spans="1:18" x14ac:dyDescent="0.2">
      <c r="A16" s="24" t="s">
        <v>48</v>
      </c>
      <c r="B16" s="24" t="s">
        <v>52</v>
      </c>
      <c r="C16" s="24" t="s">
        <v>33</v>
      </c>
      <c r="D16" s="24" t="s">
        <v>54</v>
      </c>
      <c r="E16" s="12"/>
      <c r="F16" s="12"/>
      <c r="G16" s="12">
        <v>47</v>
      </c>
      <c r="H16" s="12">
        <v>6</v>
      </c>
      <c r="I16" s="12"/>
      <c r="J16" s="12"/>
      <c r="K16" s="43"/>
      <c r="L16" s="12">
        <f t="shared" si="0"/>
        <v>0</v>
      </c>
      <c r="M16" s="12">
        <f t="shared" si="1"/>
        <v>0</v>
      </c>
      <c r="N16" s="12">
        <f t="shared" si="2"/>
        <v>235000</v>
      </c>
      <c r="O16" s="12">
        <f t="shared" si="3"/>
        <v>300000</v>
      </c>
      <c r="P16" s="12">
        <f t="shared" si="4"/>
        <v>0</v>
      </c>
      <c r="Q16" s="12">
        <f t="shared" si="5"/>
        <v>0</v>
      </c>
      <c r="R16" s="44">
        <f t="shared" si="6"/>
        <v>267500</v>
      </c>
    </row>
    <row r="17" spans="1:18" x14ac:dyDescent="0.2">
      <c r="A17" s="24" t="s">
        <v>49</v>
      </c>
      <c r="B17" s="24" t="s">
        <v>53</v>
      </c>
      <c r="C17" s="24" t="s">
        <v>33</v>
      </c>
      <c r="D17" s="24" t="s">
        <v>54</v>
      </c>
      <c r="E17" s="12"/>
      <c r="F17" s="12"/>
      <c r="G17" s="12">
        <v>11</v>
      </c>
      <c r="H17" s="12">
        <v>1</v>
      </c>
      <c r="I17" s="12">
        <v>1</v>
      </c>
      <c r="J17" s="12"/>
      <c r="K17" s="43"/>
      <c r="L17" s="12">
        <f t="shared" si="0"/>
        <v>0</v>
      </c>
      <c r="M17" s="12">
        <f t="shared" si="1"/>
        <v>0</v>
      </c>
      <c r="N17" s="12">
        <f t="shared" si="2"/>
        <v>55000</v>
      </c>
      <c r="O17" s="12">
        <f t="shared" si="3"/>
        <v>50000</v>
      </c>
      <c r="P17" s="12">
        <f t="shared" si="4"/>
        <v>500000</v>
      </c>
      <c r="Q17" s="12">
        <f t="shared" si="5"/>
        <v>0</v>
      </c>
      <c r="R17" s="44">
        <f t="shared" si="6"/>
        <v>201666.66666666666</v>
      </c>
    </row>
    <row r="18" spans="1:18" x14ac:dyDescent="0.2">
      <c r="A18" s="12" t="s">
        <v>55</v>
      </c>
      <c r="B18" s="12" t="s">
        <v>50</v>
      </c>
      <c r="C18" s="12" t="s">
        <v>33</v>
      </c>
      <c r="D18" s="12" t="s">
        <v>54</v>
      </c>
      <c r="E18" s="12">
        <v>0</v>
      </c>
      <c r="F18" s="12"/>
      <c r="G18" s="12"/>
      <c r="H18" s="12"/>
      <c r="I18" s="12"/>
      <c r="J18" s="12"/>
      <c r="K18" s="43"/>
      <c r="L18" s="12">
        <f t="shared" si="0"/>
        <v>0</v>
      </c>
      <c r="M18" s="12">
        <f t="shared" si="1"/>
        <v>0</v>
      </c>
      <c r="N18" s="12">
        <f t="shared" si="2"/>
        <v>0</v>
      </c>
      <c r="O18" s="12">
        <f t="shared" si="3"/>
        <v>0</v>
      </c>
      <c r="P18" s="12">
        <f t="shared" si="4"/>
        <v>0</v>
      </c>
      <c r="Q18" s="12">
        <f t="shared" si="5"/>
        <v>0</v>
      </c>
      <c r="R18" s="44" t="e">
        <f t="shared" si="6"/>
        <v>#DIV/0!</v>
      </c>
    </row>
    <row r="19" spans="1:18" x14ac:dyDescent="0.2">
      <c r="A19" s="12" t="s">
        <v>56</v>
      </c>
      <c r="B19" s="12" t="s">
        <v>51</v>
      </c>
      <c r="C19" s="12" t="s">
        <v>33</v>
      </c>
      <c r="D19" s="12" t="s">
        <v>54</v>
      </c>
      <c r="E19" s="12"/>
      <c r="F19" s="12">
        <v>41</v>
      </c>
      <c r="G19" s="12"/>
      <c r="H19" s="12"/>
      <c r="I19" s="12"/>
      <c r="J19" s="12"/>
      <c r="L19" s="12">
        <f t="shared" si="0"/>
        <v>0</v>
      </c>
      <c r="M19" s="12">
        <f t="shared" si="1"/>
        <v>20500</v>
      </c>
      <c r="N19" s="12">
        <f t="shared" si="2"/>
        <v>0</v>
      </c>
      <c r="O19" s="12">
        <f t="shared" si="3"/>
        <v>0</v>
      </c>
      <c r="P19" s="12">
        <f t="shared" si="4"/>
        <v>0</v>
      </c>
      <c r="Q19" s="12">
        <f t="shared" si="5"/>
        <v>0</v>
      </c>
      <c r="R19" s="44">
        <f t="shared" si="6"/>
        <v>20500</v>
      </c>
    </row>
    <row r="20" spans="1:18" x14ac:dyDescent="0.2">
      <c r="A20" s="12" t="s">
        <v>57</v>
      </c>
      <c r="B20" s="12" t="s">
        <v>52</v>
      </c>
      <c r="C20" s="12" t="s">
        <v>33</v>
      </c>
      <c r="D20" s="12" t="s">
        <v>54</v>
      </c>
      <c r="E20" s="12">
        <v>6</v>
      </c>
      <c r="F20" s="12"/>
      <c r="G20" s="12"/>
      <c r="H20" s="12"/>
      <c r="I20" s="12"/>
      <c r="J20" s="12"/>
      <c r="L20" s="12">
        <f t="shared" si="0"/>
        <v>300</v>
      </c>
      <c r="M20" s="12">
        <f t="shared" si="1"/>
        <v>0</v>
      </c>
      <c r="N20" s="12">
        <f t="shared" si="2"/>
        <v>0</v>
      </c>
      <c r="O20" s="12">
        <f t="shared" si="3"/>
        <v>0</v>
      </c>
      <c r="P20" s="12">
        <f t="shared" si="4"/>
        <v>0</v>
      </c>
      <c r="Q20" s="12">
        <f t="shared" si="5"/>
        <v>0</v>
      </c>
      <c r="R20" s="44">
        <f t="shared" si="6"/>
        <v>300</v>
      </c>
    </row>
    <row r="21" spans="1:18" x14ac:dyDescent="0.2">
      <c r="A21" s="12" t="s">
        <v>58</v>
      </c>
      <c r="B21" s="12" t="s">
        <v>60</v>
      </c>
      <c r="C21" s="12" t="s">
        <v>33</v>
      </c>
      <c r="D21" s="12" t="s">
        <v>54</v>
      </c>
      <c r="E21" s="12">
        <v>5</v>
      </c>
      <c r="F21" s="12">
        <v>1</v>
      </c>
      <c r="G21" s="12"/>
      <c r="H21" s="12"/>
      <c r="I21" s="12"/>
      <c r="J21" s="12"/>
      <c r="L21" s="12">
        <f t="shared" si="0"/>
        <v>250</v>
      </c>
      <c r="M21" s="12">
        <f t="shared" si="1"/>
        <v>500</v>
      </c>
      <c r="N21" s="12">
        <f t="shared" si="2"/>
        <v>0</v>
      </c>
      <c r="O21" s="12">
        <f t="shared" si="3"/>
        <v>0</v>
      </c>
      <c r="P21" s="12">
        <f t="shared" si="4"/>
        <v>0</v>
      </c>
      <c r="Q21" s="12">
        <f t="shared" si="5"/>
        <v>0</v>
      </c>
      <c r="R21" s="44">
        <f t="shared" si="6"/>
        <v>375</v>
      </c>
    </row>
    <row r="22" spans="1:18" x14ac:dyDescent="0.2">
      <c r="A22" s="12" t="s">
        <v>59</v>
      </c>
      <c r="B22" s="12" t="s">
        <v>61</v>
      </c>
      <c r="C22" s="12" t="s">
        <v>33</v>
      </c>
      <c r="D22" s="12" t="s">
        <v>54</v>
      </c>
      <c r="E22" s="12">
        <v>4</v>
      </c>
      <c r="F22" s="12"/>
      <c r="G22" s="12"/>
      <c r="H22" s="12"/>
      <c r="I22" s="12"/>
      <c r="J22" s="12"/>
      <c r="L22" s="12">
        <f t="shared" si="0"/>
        <v>200</v>
      </c>
      <c r="M22" s="12">
        <f t="shared" si="1"/>
        <v>0</v>
      </c>
      <c r="N22" s="12">
        <f t="shared" si="2"/>
        <v>0</v>
      </c>
      <c r="O22" s="12">
        <f t="shared" si="3"/>
        <v>0</v>
      </c>
      <c r="P22" s="12">
        <f t="shared" si="4"/>
        <v>0</v>
      </c>
      <c r="Q22" s="12">
        <f t="shared" si="5"/>
        <v>0</v>
      </c>
      <c r="R22" s="44">
        <f t="shared" si="6"/>
        <v>200</v>
      </c>
    </row>
    <row r="23" spans="1:18" x14ac:dyDescent="0.2">
      <c r="A23" s="24" t="s">
        <v>62</v>
      </c>
      <c r="B23" s="24" t="s">
        <v>50</v>
      </c>
      <c r="C23" s="24" t="s">
        <v>33</v>
      </c>
      <c r="D23" s="24" t="s">
        <v>54</v>
      </c>
      <c r="E23" s="12"/>
      <c r="F23" s="12"/>
      <c r="G23" s="12">
        <v>30</v>
      </c>
      <c r="H23" s="12">
        <v>3</v>
      </c>
      <c r="I23" s="12"/>
      <c r="J23" s="12"/>
      <c r="L23" s="12">
        <f t="shared" si="0"/>
        <v>0</v>
      </c>
      <c r="M23" s="12">
        <f>F23*5*100</f>
        <v>0</v>
      </c>
      <c r="N23" s="12">
        <f t="shared" si="2"/>
        <v>150000</v>
      </c>
      <c r="O23" s="12">
        <f t="shared" si="3"/>
        <v>150000</v>
      </c>
      <c r="P23" s="12">
        <f t="shared" si="4"/>
        <v>0</v>
      </c>
      <c r="Q23" s="12">
        <f t="shared" si="5"/>
        <v>0</v>
      </c>
      <c r="R23" s="44">
        <f t="shared" si="6"/>
        <v>150000</v>
      </c>
    </row>
    <row r="24" spans="1:18" x14ac:dyDescent="0.2">
      <c r="A24" s="24" t="s">
        <v>63</v>
      </c>
      <c r="B24" s="24" t="s">
        <v>51</v>
      </c>
      <c r="C24" s="24" t="s">
        <v>33</v>
      </c>
      <c r="D24" s="24" t="s">
        <v>54</v>
      </c>
      <c r="E24" s="12"/>
      <c r="F24" s="12"/>
      <c r="G24" s="12">
        <v>16</v>
      </c>
      <c r="H24" s="12">
        <v>2</v>
      </c>
      <c r="I24" s="12"/>
      <c r="J24" s="12"/>
      <c r="L24" s="12">
        <f t="shared" si="0"/>
        <v>0</v>
      </c>
      <c r="M24" s="12">
        <f t="shared" si="1"/>
        <v>0</v>
      </c>
      <c r="N24" s="12">
        <f t="shared" si="2"/>
        <v>80000</v>
      </c>
      <c r="O24" s="12">
        <f t="shared" si="3"/>
        <v>100000</v>
      </c>
      <c r="P24" s="12">
        <f t="shared" si="4"/>
        <v>0</v>
      </c>
      <c r="Q24" s="12">
        <f t="shared" si="5"/>
        <v>0</v>
      </c>
      <c r="R24" s="44">
        <f t="shared" si="6"/>
        <v>90000</v>
      </c>
    </row>
    <row r="25" spans="1:18" x14ac:dyDescent="0.2">
      <c r="A25" s="24" t="s">
        <v>64</v>
      </c>
      <c r="B25" s="24" t="s">
        <v>52</v>
      </c>
      <c r="C25" s="24" t="s">
        <v>33</v>
      </c>
      <c r="D25" s="24" t="s">
        <v>54</v>
      </c>
      <c r="E25" s="12"/>
      <c r="F25" s="12"/>
      <c r="G25" s="12">
        <v>29</v>
      </c>
      <c r="H25" s="12"/>
      <c r="I25" s="12"/>
      <c r="J25" s="12"/>
      <c r="L25" s="12">
        <f t="shared" si="0"/>
        <v>0</v>
      </c>
      <c r="M25" s="12">
        <f t="shared" si="1"/>
        <v>0</v>
      </c>
      <c r="N25" s="12">
        <f t="shared" si="2"/>
        <v>145000</v>
      </c>
      <c r="O25" s="12">
        <f t="shared" si="3"/>
        <v>0</v>
      </c>
      <c r="P25" s="12">
        <f t="shared" si="4"/>
        <v>0</v>
      </c>
      <c r="Q25" s="12">
        <f t="shared" si="5"/>
        <v>0</v>
      </c>
      <c r="R25" s="44">
        <f t="shared" si="6"/>
        <v>145000</v>
      </c>
    </row>
    <row r="26" spans="1:18" x14ac:dyDescent="0.2">
      <c r="A26" s="24" t="s">
        <v>65</v>
      </c>
      <c r="B26" s="24" t="s">
        <v>53</v>
      </c>
      <c r="C26" s="24" t="s">
        <v>33</v>
      </c>
      <c r="D26" s="24" t="s">
        <v>54</v>
      </c>
      <c r="E26" s="12"/>
      <c r="F26" s="12"/>
      <c r="G26" s="12">
        <v>22</v>
      </c>
      <c r="H26" s="12"/>
      <c r="I26" s="12"/>
      <c r="J26" s="12"/>
      <c r="L26" s="12">
        <f t="shared" si="0"/>
        <v>0</v>
      </c>
      <c r="M26" s="12">
        <f t="shared" si="1"/>
        <v>0</v>
      </c>
      <c r="N26" s="12">
        <f t="shared" si="2"/>
        <v>110000</v>
      </c>
      <c r="O26" s="12">
        <f t="shared" si="3"/>
        <v>0</v>
      </c>
      <c r="P26" s="12">
        <f t="shared" si="4"/>
        <v>0</v>
      </c>
      <c r="Q26" s="12">
        <f t="shared" si="5"/>
        <v>0</v>
      </c>
      <c r="R26" s="44">
        <f t="shared" si="6"/>
        <v>110000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0839-D856-1A4A-BDBD-3F85F4BA5928}">
  <dimension ref="A1:L18"/>
  <sheetViews>
    <sheetView workbookViewId="0">
      <selection activeCell="L1" sqref="L1:L1048576"/>
    </sheetView>
  </sheetViews>
  <sheetFormatPr baseColWidth="10" defaultRowHeight="16" x14ac:dyDescent="0.2"/>
  <cols>
    <col min="6" max="6" width="14.6640625" bestFit="1" customWidth="1"/>
    <col min="12" max="12" width="16" bestFit="1" customWidth="1"/>
  </cols>
  <sheetData>
    <row r="1" spans="1:12" s="17" customFormat="1" x14ac:dyDescent="0.2">
      <c r="A1" s="17" t="s">
        <v>68</v>
      </c>
      <c r="B1" s="17" t="s">
        <v>76</v>
      </c>
      <c r="C1" s="17" t="s">
        <v>74</v>
      </c>
      <c r="D1" s="17" t="s">
        <v>16</v>
      </c>
      <c r="E1" s="17" t="s">
        <v>32</v>
      </c>
      <c r="F1" s="16" t="s">
        <v>9</v>
      </c>
      <c r="G1" s="17" t="s">
        <v>69</v>
      </c>
      <c r="H1" s="17" t="s">
        <v>70</v>
      </c>
      <c r="I1" s="17" t="s">
        <v>71</v>
      </c>
      <c r="J1" s="17" t="s">
        <v>72</v>
      </c>
      <c r="K1" s="17" t="s">
        <v>73</v>
      </c>
      <c r="L1" s="17" t="s">
        <v>11</v>
      </c>
    </row>
    <row r="2" spans="1:12" x14ac:dyDescent="0.2">
      <c r="A2" s="12">
        <v>1</v>
      </c>
      <c r="B2" s="12" t="s">
        <v>77</v>
      </c>
      <c r="C2" s="12" t="s">
        <v>42</v>
      </c>
      <c r="D2" s="12" t="s">
        <v>50</v>
      </c>
      <c r="E2" s="12" t="s">
        <v>33</v>
      </c>
      <c r="F2" s="12" t="s">
        <v>75</v>
      </c>
      <c r="G2" s="25">
        <v>20.399999999999999</v>
      </c>
      <c r="H2" s="25">
        <v>20</v>
      </c>
      <c r="I2" s="25">
        <v>18.600000000000001</v>
      </c>
      <c r="J2" s="25">
        <v>17.2</v>
      </c>
      <c r="K2" s="25">
        <v>16.3</v>
      </c>
      <c r="L2" s="44">
        <v>75000</v>
      </c>
    </row>
    <row r="3" spans="1:12" x14ac:dyDescent="0.2">
      <c r="A3" s="12">
        <v>1</v>
      </c>
      <c r="B3" s="12" t="s">
        <v>77</v>
      </c>
      <c r="C3" s="12" t="s">
        <v>43</v>
      </c>
      <c r="D3" s="12" t="s">
        <v>51</v>
      </c>
      <c r="E3" s="12" t="s">
        <v>33</v>
      </c>
      <c r="F3" s="12" t="s">
        <v>75</v>
      </c>
      <c r="G3" s="25">
        <v>16.2</v>
      </c>
      <c r="H3" s="25">
        <v>15.9</v>
      </c>
      <c r="I3" s="25">
        <v>15.9</v>
      </c>
      <c r="J3" s="25">
        <v>15.6</v>
      </c>
      <c r="K3" s="25">
        <v>16.3</v>
      </c>
      <c r="L3" s="44">
        <v>300000</v>
      </c>
    </row>
    <row r="4" spans="1:12" x14ac:dyDescent="0.2">
      <c r="A4" s="12">
        <v>1</v>
      </c>
      <c r="B4" s="12" t="s">
        <v>77</v>
      </c>
      <c r="C4" s="12" t="s">
        <v>44</v>
      </c>
      <c r="D4" s="12" t="s">
        <v>52</v>
      </c>
      <c r="E4" s="12" t="s">
        <v>33</v>
      </c>
      <c r="F4" s="12" t="s">
        <v>75</v>
      </c>
      <c r="G4" s="25">
        <v>23</v>
      </c>
      <c r="H4" s="25">
        <v>22.5</v>
      </c>
      <c r="I4" s="25">
        <v>21.7</v>
      </c>
      <c r="J4" s="25">
        <v>20.399999999999999</v>
      </c>
      <c r="K4" s="25">
        <v>20.100000000000001</v>
      </c>
      <c r="L4" s="44">
        <v>10500</v>
      </c>
    </row>
    <row r="5" spans="1:12" x14ac:dyDescent="0.2">
      <c r="A5" s="12">
        <v>1</v>
      </c>
      <c r="B5" s="12" t="s">
        <v>77</v>
      </c>
      <c r="C5" s="12" t="s">
        <v>45</v>
      </c>
      <c r="D5" s="12" t="s">
        <v>53</v>
      </c>
      <c r="E5" s="12" t="s">
        <v>33</v>
      </c>
      <c r="F5" s="12" t="s">
        <v>75</v>
      </c>
      <c r="G5" s="25">
        <v>26.2</v>
      </c>
      <c r="H5" s="25">
        <v>25.5</v>
      </c>
      <c r="I5" s="25">
        <v>23.6</v>
      </c>
      <c r="J5" s="25">
        <v>21.8</v>
      </c>
      <c r="K5" s="25" t="s">
        <v>67</v>
      </c>
      <c r="L5" s="44">
        <v>0</v>
      </c>
    </row>
    <row r="6" spans="1:12" x14ac:dyDescent="0.2">
      <c r="A6" s="24">
        <v>2</v>
      </c>
      <c r="B6" s="12" t="s">
        <v>77</v>
      </c>
      <c r="C6" s="24" t="s">
        <v>46</v>
      </c>
      <c r="D6" s="24" t="s">
        <v>50</v>
      </c>
      <c r="E6" s="24" t="s">
        <v>33</v>
      </c>
      <c r="F6" s="12" t="s">
        <v>75</v>
      </c>
      <c r="G6" s="26">
        <v>21.9</v>
      </c>
      <c r="H6" s="26">
        <v>21.5</v>
      </c>
      <c r="I6" s="26">
        <v>21.1</v>
      </c>
      <c r="J6" s="45">
        <v>20.3</v>
      </c>
      <c r="K6" s="45">
        <v>20.3</v>
      </c>
      <c r="L6" s="44">
        <v>0</v>
      </c>
    </row>
    <row r="7" spans="1:12" x14ac:dyDescent="0.2">
      <c r="A7" s="24">
        <v>2</v>
      </c>
      <c r="B7" s="12" t="s">
        <v>77</v>
      </c>
      <c r="C7" s="24" t="s">
        <v>47</v>
      </c>
      <c r="D7" s="24" t="s">
        <v>51</v>
      </c>
      <c r="E7" s="24" t="s">
        <v>33</v>
      </c>
      <c r="F7" s="12" t="s">
        <v>75</v>
      </c>
      <c r="G7" s="26">
        <v>23.9</v>
      </c>
      <c r="H7" s="26">
        <v>24.3</v>
      </c>
      <c r="I7" s="26">
        <v>22.9</v>
      </c>
      <c r="J7" s="46">
        <v>20.9</v>
      </c>
      <c r="K7" s="46">
        <v>19.7</v>
      </c>
      <c r="L7" s="44">
        <v>223333.33333333334</v>
      </c>
    </row>
    <row r="8" spans="1:12" x14ac:dyDescent="0.2">
      <c r="A8" s="24">
        <v>2</v>
      </c>
      <c r="B8" s="12" t="s">
        <v>77</v>
      </c>
      <c r="C8" s="24" t="s">
        <v>48</v>
      </c>
      <c r="D8" s="24" t="s">
        <v>52</v>
      </c>
      <c r="E8" s="24" t="s">
        <v>33</v>
      </c>
      <c r="F8" s="12" t="s">
        <v>75</v>
      </c>
      <c r="G8" s="26">
        <v>22.1</v>
      </c>
      <c r="H8" s="26">
        <v>22</v>
      </c>
      <c r="I8" s="26">
        <v>21.6</v>
      </c>
      <c r="J8" s="46">
        <v>20.7</v>
      </c>
      <c r="K8" s="46">
        <v>20.2</v>
      </c>
      <c r="L8" s="44">
        <v>267500</v>
      </c>
    </row>
    <row r="9" spans="1:12" x14ac:dyDescent="0.2">
      <c r="A9" s="24">
        <v>2</v>
      </c>
      <c r="B9" s="12" t="s">
        <v>77</v>
      </c>
      <c r="C9" s="24" t="s">
        <v>49</v>
      </c>
      <c r="D9" s="24" t="s">
        <v>53</v>
      </c>
      <c r="E9" s="24" t="s">
        <v>33</v>
      </c>
      <c r="F9" s="12" t="s">
        <v>75</v>
      </c>
      <c r="G9" s="26">
        <v>19.8</v>
      </c>
      <c r="H9" s="26">
        <v>19.399999999999999</v>
      </c>
      <c r="I9" s="26">
        <v>18.5</v>
      </c>
      <c r="J9" s="46">
        <v>17.2</v>
      </c>
      <c r="K9" s="46">
        <v>16.399999999999999</v>
      </c>
      <c r="L9" s="44">
        <v>201666.66666666666</v>
      </c>
    </row>
    <row r="10" spans="1:12" x14ac:dyDescent="0.2">
      <c r="A10" s="12">
        <v>3</v>
      </c>
      <c r="B10" s="12" t="s">
        <v>78</v>
      </c>
      <c r="C10" s="12" t="s">
        <v>55</v>
      </c>
      <c r="D10" s="12" t="s">
        <v>50</v>
      </c>
      <c r="E10" s="12" t="s">
        <v>33</v>
      </c>
      <c r="F10" s="12" t="s">
        <v>75</v>
      </c>
      <c r="G10" s="25">
        <v>20.5</v>
      </c>
      <c r="H10" s="25">
        <v>20.7</v>
      </c>
      <c r="I10" s="25">
        <v>20.3</v>
      </c>
      <c r="J10" s="25">
        <v>20.3</v>
      </c>
      <c r="K10" s="25">
        <v>21.1</v>
      </c>
      <c r="L10" s="44">
        <v>0</v>
      </c>
    </row>
    <row r="11" spans="1:12" x14ac:dyDescent="0.2">
      <c r="A11" s="12">
        <v>3</v>
      </c>
      <c r="B11" s="12" t="s">
        <v>78</v>
      </c>
      <c r="C11" s="12" t="s">
        <v>56</v>
      </c>
      <c r="D11" s="12" t="s">
        <v>51</v>
      </c>
      <c r="E11" s="12" t="s">
        <v>33</v>
      </c>
      <c r="F11" s="12" t="s">
        <v>75</v>
      </c>
      <c r="G11" s="25">
        <v>23.4</v>
      </c>
      <c r="H11" s="25">
        <v>23.1</v>
      </c>
      <c r="I11" s="25">
        <v>23.4</v>
      </c>
      <c r="J11" s="25">
        <v>24</v>
      </c>
      <c r="K11" s="25">
        <v>24</v>
      </c>
      <c r="L11" s="44">
        <v>20500</v>
      </c>
    </row>
    <row r="12" spans="1:12" x14ac:dyDescent="0.2">
      <c r="A12" s="12">
        <v>3</v>
      </c>
      <c r="B12" s="12" t="s">
        <v>78</v>
      </c>
      <c r="C12" s="12" t="s">
        <v>57</v>
      </c>
      <c r="D12" s="12" t="s">
        <v>52</v>
      </c>
      <c r="E12" s="12" t="s">
        <v>33</v>
      </c>
      <c r="F12" s="12" t="s">
        <v>75</v>
      </c>
      <c r="G12" s="25">
        <v>22.9</v>
      </c>
      <c r="H12" s="25">
        <v>23</v>
      </c>
      <c r="I12" s="25">
        <v>22.8</v>
      </c>
      <c r="J12" s="25">
        <v>22.3</v>
      </c>
      <c r="K12" s="25">
        <v>22.7</v>
      </c>
      <c r="L12" s="44">
        <v>300</v>
      </c>
    </row>
    <row r="13" spans="1:12" x14ac:dyDescent="0.2">
      <c r="A13" s="12">
        <v>3</v>
      </c>
      <c r="B13" s="12" t="s">
        <v>78</v>
      </c>
      <c r="C13" s="12" t="s">
        <v>58</v>
      </c>
      <c r="D13" s="12" t="s">
        <v>60</v>
      </c>
      <c r="E13" s="12" t="s">
        <v>33</v>
      </c>
      <c r="F13" s="12" t="s">
        <v>75</v>
      </c>
      <c r="G13" s="25">
        <v>22.6</v>
      </c>
      <c r="H13" s="25">
        <v>22.7</v>
      </c>
      <c r="I13" s="25">
        <v>22.6</v>
      </c>
      <c r="J13" s="25">
        <v>22.3</v>
      </c>
      <c r="K13" s="25">
        <v>22.6</v>
      </c>
      <c r="L13" s="44">
        <v>375</v>
      </c>
    </row>
    <row r="14" spans="1:12" x14ac:dyDescent="0.2">
      <c r="A14" s="12">
        <v>3</v>
      </c>
      <c r="B14" s="12" t="s">
        <v>78</v>
      </c>
      <c r="C14" s="12" t="s">
        <v>59</v>
      </c>
      <c r="D14" s="12" t="s">
        <v>61</v>
      </c>
      <c r="E14" s="12" t="s">
        <v>33</v>
      </c>
      <c r="F14" s="12" t="s">
        <v>75</v>
      </c>
      <c r="G14" s="25">
        <v>23.9</v>
      </c>
      <c r="H14" s="25">
        <v>23.6</v>
      </c>
      <c r="I14" s="25">
        <v>24.2</v>
      </c>
      <c r="J14" s="25">
        <v>24.1</v>
      </c>
      <c r="K14" s="25">
        <v>24.1</v>
      </c>
      <c r="L14" s="44">
        <v>200</v>
      </c>
    </row>
    <row r="15" spans="1:12" x14ac:dyDescent="0.2">
      <c r="A15" s="24">
        <v>4</v>
      </c>
      <c r="B15" s="24" t="s">
        <v>79</v>
      </c>
      <c r="C15" s="24" t="s">
        <v>62</v>
      </c>
      <c r="D15" s="24" t="s">
        <v>50</v>
      </c>
      <c r="E15" s="24" t="s">
        <v>33</v>
      </c>
      <c r="F15" s="12" t="s">
        <v>75</v>
      </c>
      <c r="G15" s="26">
        <v>15.9</v>
      </c>
      <c r="H15" s="26">
        <v>15.9</v>
      </c>
      <c r="I15" s="26">
        <v>16.3</v>
      </c>
      <c r="J15" s="26">
        <v>16.100000000000001</v>
      </c>
      <c r="K15" s="26">
        <v>15.7</v>
      </c>
      <c r="L15" s="44">
        <v>150000</v>
      </c>
    </row>
    <row r="16" spans="1:12" x14ac:dyDescent="0.2">
      <c r="A16" s="24">
        <v>4</v>
      </c>
      <c r="B16" s="24" t="s">
        <v>79</v>
      </c>
      <c r="C16" s="24" t="s">
        <v>63</v>
      </c>
      <c r="D16" s="24" t="s">
        <v>51</v>
      </c>
      <c r="E16" s="24" t="s">
        <v>33</v>
      </c>
      <c r="F16" s="12" t="s">
        <v>75</v>
      </c>
      <c r="G16" s="26">
        <v>15.6</v>
      </c>
      <c r="H16" s="26">
        <v>15.7</v>
      </c>
      <c r="I16" s="26">
        <v>15.7</v>
      </c>
      <c r="J16" s="26">
        <v>15.4</v>
      </c>
      <c r="K16" s="26">
        <v>15.6</v>
      </c>
      <c r="L16" s="44">
        <v>90000</v>
      </c>
    </row>
    <row r="17" spans="1:12" x14ac:dyDescent="0.2">
      <c r="A17" s="24">
        <v>4</v>
      </c>
      <c r="B17" s="24" t="s">
        <v>79</v>
      </c>
      <c r="C17" s="24" t="s">
        <v>64</v>
      </c>
      <c r="D17" s="24" t="s">
        <v>52</v>
      </c>
      <c r="E17" s="24" t="s">
        <v>33</v>
      </c>
      <c r="F17" s="12" t="s">
        <v>75</v>
      </c>
      <c r="G17" s="26">
        <v>16.600000000000001</v>
      </c>
      <c r="H17" s="26">
        <v>16.600000000000001</v>
      </c>
      <c r="I17" s="26">
        <v>16.8</v>
      </c>
      <c r="J17" s="26">
        <v>16.5</v>
      </c>
      <c r="K17" s="26">
        <v>16.3</v>
      </c>
      <c r="L17" s="44">
        <v>145000</v>
      </c>
    </row>
    <row r="18" spans="1:12" x14ac:dyDescent="0.2">
      <c r="A18" s="24">
        <v>4</v>
      </c>
      <c r="B18" s="24" t="s">
        <v>79</v>
      </c>
      <c r="C18" s="24" t="s">
        <v>65</v>
      </c>
      <c r="D18" s="24" t="s">
        <v>53</v>
      </c>
      <c r="E18" s="24" t="s">
        <v>33</v>
      </c>
      <c r="F18" s="12" t="s">
        <v>75</v>
      </c>
      <c r="G18" s="26">
        <v>16.7</v>
      </c>
      <c r="H18" s="26">
        <v>17</v>
      </c>
      <c r="I18" s="26">
        <v>17</v>
      </c>
      <c r="J18" s="26">
        <v>17.399999999999999</v>
      </c>
      <c r="K18" s="26">
        <v>17.399999999999999</v>
      </c>
      <c r="L18" s="44">
        <v>110000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Drugs, Virus, DOBs</vt:lpstr>
      <vt:lpstr>Weights</vt:lpstr>
      <vt:lpstr>Titer</vt:lpstr>
      <vt:lpstr>forR</vt:lpstr>
      <vt:lpstr>Weights!Print_Area</vt:lpstr>
    </vt:vector>
  </TitlesOfParts>
  <Company>The Rockefeller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Sheahan</dc:creator>
  <cp:lastModifiedBy>Ellen Risemberg</cp:lastModifiedBy>
  <cp:lastPrinted>2017-08-09T14:35:29Z</cp:lastPrinted>
  <dcterms:created xsi:type="dcterms:W3CDTF">2015-09-04T11:56:13Z</dcterms:created>
  <dcterms:modified xsi:type="dcterms:W3CDTF">2023-09-19T20:28:17Z</dcterms:modified>
</cp:coreProperties>
</file>