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B5BBEC35-83DE-4241-A252-BE6F3B064F4B}" xr6:coauthVersionLast="45" xr6:coauthVersionMax="45" xr10:uidLastSave="{00000000-0000-0000-0000-000000000000}"/>
  <bookViews>
    <workbookView xWindow="0" yWindow="460" windowWidth="25600" windowHeight="14580" tabRatio="683" activeTab="6" xr2:uid="{00000000-000D-0000-FFFF-FFFF00000000}"/>
  </bookViews>
  <sheets>
    <sheet name="MASTER" sheetId="1" state="hidden" r:id="rId1"/>
    <sheet name="KIB B MASTER" sheetId="16" state="hidden" r:id="rId2"/>
    <sheet name="KIB B SETELAH LELANG" sheetId="23" state="hidden" r:id="rId3"/>
    <sheet name="KIB B EXTRACOUNTABLE " sheetId="29" state="hidden" r:id="rId4"/>
    <sheet name="KIB B INTRACOUNTABLE" sheetId="26" state="hidden" r:id="rId5"/>
    <sheet name="KIB A" sheetId="32" r:id="rId6"/>
    <sheet name="KIB B BERSIH" sheetId="27" r:id="rId7"/>
    <sheet name="KIB C" sheetId="17" r:id="rId8"/>
    <sheet name="KIB D" sheetId="33" r:id="rId9"/>
    <sheet name="KIB E" sheetId="30" r:id="rId10"/>
    <sheet name="KIB F" sheetId="31" r:id="rId11"/>
    <sheet name="Sheet3" sheetId="3" state="hidden" r:id="rId12"/>
    <sheet name="kode barang" sheetId="22" state="hidden" r:id="rId13"/>
  </sheets>
  <externalReferences>
    <externalReference r:id="rId14"/>
    <externalReference r:id="rId15"/>
  </externalReferences>
  <definedNames>
    <definedName name="_xlnm._FilterDatabase" localSheetId="6" hidden="1">'KIB B BERSIH'!$A$10:$AI$94</definedName>
    <definedName name="_xlnm._FilterDatabase" localSheetId="3" hidden="1">'KIB B EXTRACOUNTABLE '!$A$10:$AJ$47</definedName>
    <definedName name="_xlnm._FilterDatabase" localSheetId="4" hidden="1">'KIB B INTRACOUNTABLE'!$A$10:$AJ$100</definedName>
    <definedName name="_xlnm._FilterDatabase" localSheetId="1" hidden="1">'KIB B MASTER'!$A$10:$S$109</definedName>
    <definedName name="_xlnm._FilterDatabase" localSheetId="2" hidden="1">'KIB B SETELAH LELANG'!$A$10:$V$108</definedName>
    <definedName name="_xlnm._FilterDatabase" localSheetId="7" hidden="1">'KIB C'!$A$9:$R$16</definedName>
    <definedName name="_xlnm._FilterDatabase" localSheetId="8" hidden="1">'KIB D'!$A$7:$Q$16</definedName>
    <definedName name="_xlnm._FilterDatabase" localSheetId="9" hidden="1">'KIB E'!$A$9:$P$20</definedName>
    <definedName name="_xlnm._FilterDatabase" localSheetId="10" hidden="1">'KIB F'!$A$9:$L$14</definedName>
    <definedName name="_xlnm._FilterDatabase" localSheetId="12" hidden="1">'kode barang'!$A$2:$D$100</definedName>
    <definedName name="_xlnm._FilterDatabase" localSheetId="0" hidden="1">MASTER!$A$8:$AV$210</definedName>
    <definedName name="kelompok">'[1]kode barang'!$B$2:$C$99</definedName>
    <definedName name="MASAMANFAAT">'[1]kode barang'!$B$4:$E$100</definedName>
    <definedName name="_xlnm.Print_Area" localSheetId="5">'KIB A'!$A$1:$N$28</definedName>
    <definedName name="_xlnm.Print_Area" localSheetId="6">'KIB B BERSIH'!$A$1:$R$108</definedName>
    <definedName name="_xlnm.Print_Area" localSheetId="7">'KIB C'!$A$1:$R$39</definedName>
    <definedName name="_xlnm.Print_Area" localSheetId="8">'KIB D'!$A$1:$Q$38</definedName>
    <definedName name="_xlnm.Print_Titles" localSheetId="6">'KIB B BERSIH'!$7:$9</definedName>
    <definedName name="_xlnm.Print_Titles" localSheetId="3">'KIB B EXTRACOUNTABLE '!$7:$9</definedName>
    <definedName name="_xlnm.Print_Titles" localSheetId="4">'KIB B INTRACOUNTABLE'!$7:$9</definedName>
    <definedName name="_xlnm.Print_Titles" localSheetId="1">'KIB B MASTER'!$7:$9</definedName>
    <definedName name="_xlnm.Print_Titles" localSheetId="2">'KIB B SETELAH LELANG'!$7:$9</definedName>
  </definedNames>
  <calcPr calcId="191029"/>
</workbook>
</file>

<file path=xl/calcChain.xml><?xml version="1.0" encoding="utf-8"?>
<calcChain xmlns="http://schemas.openxmlformats.org/spreadsheetml/2006/main">
  <c r="B17" i="27" l="1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16" i="27"/>
  <c r="AO76" i="27" l="1"/>
  <c r="Q15" i="27"/>
  <c r="S16" i="27"/>
  <c r="T16" i="27" s="1"/>
  <c r="AE16" i="27"/>
  <c r="W16" i="27" s="1"/>
  <c r="U16" i="27" l="1"/>
  <c r="V16" i="27" s="1"/>
  <c r="X16" i="27" l="1"/>
  <c r="Y16" i="27" l="1"/>
  <c r="Z16" i="27" l="1"/>
  <c r="AA16" i="27" s="1"/>
  <c r="AG16" i="27" l="1"/>
  <c r="AB16" i="27"/>
  <c r="AG47" i="29"/>
  <c r="V47" i="29"/>
  <c r="AC46" i="29"/>
  <c r="AG46" i="29" s="1"/>
  <c r="V46" i="29"/>
  <c r="AC45" i="29"/>
  <c r="AG45" i="29" s="1"/>
  <c r="V45" i="29"/>
  <c r="AC44" i="29"/>
  <c r="AG44" i="29" s="1"/>
  <c r="V44" i="29"/>
  <c r="AC43" i="29"/>
  <c r="AG43" i="29" s="1"/>
  <c r="V43" i="29"/>
  <c r="AC42" i="29"/>
  <c r="AG42" i="29" s="1"/>
  <c r="V42" i="29"/>
  <c r="AC41" i="29"/>
  <c r="AG41" i="29" s="1"/>
  <c r="V41" i="29"/>
  <c r="AC40" i="29"/>
  <c r="AG40" i="29" s="1"/>
  <c r="V40" i="29"/>
  <c r="AC39" i="29"/>
  <c r="AG39" i="29" s="1"/>
  <c r="V39" i="29"/>
  <c r="AC38" i="29"/>
  <c r="AG38" i="29" s="1"/>
  <c r="V38" i="29"/>
  <c r="AC37" i="29"/>
  <c r="AG37" i="29" s="1"/>
  <c r="V37" i="29"/>
  <c r="AC36" i="29"/>
  <c r="AG36" i="29" s="1"/>
  <c r="V36" i="29"/>
  <c r="AC35" i="29"/>
  <c r="AG35" i="29" s="1"/>
  <c r="V35" i="29"/>
  <c r="AF34" i="29"/>
  <c r="Y34" i="29" s="1"/>
  <c r="U34" i="29"/>
  <c r="C34" i="29"/>
  <c r="AF33" i="29"/>
  <c r="Y33" i="29" s="1"/>
  <c r="U33" i="29"/>
  <c r="W33" i="29" s="1"/>
  <c r="X33" i="29" s="1"/>
  <c r="C33" i="29"/>
  <c r="P32" i="29"/>
  <c r="AC31" i="29"/>
  <c r="AG31" i="29" s="1"/>
  <c r="U31" i="29"/>
  <c r="AF30" i="29"/>
  <c r="Y30" i="29" s="1"/>
  <c r="U30" i="29"/>
  <c r="W30" i="29" s="1"/>
  <c r="C30" i="29"/>
  <c r="AF29" i="29"/>
  <c r="Y29" i="29" s="1"/>
  <c r="U29" i="29"/>
  <c r="W29" i="29" s="1"/>
  <c r="C29" i="29"/>
  <c r="AF28" i="29"/>
  <c r="Y28" i="29" s="1"/>
  <c r="U28" i="29"/>
  <c r="W28" i="29" s="1"/>
  <c r="X28" i="29" s="1"/>
  <c r="C28" i="29"/>
  <c r="AF27" i="29"/>
  <c r="Y27" i="29" s="1"/>
  <c r="U27" i="29"/>
  <c r="W27" i="29" s="1"/>
  <c r="X27" i="29" s="1"/>
  <c r="C27" i="29"/>
  <c r="AF26" i="29"/>
  <c r="Y26" i="29" s="1"/>
  <c r="U26" i="29"/>
  <c r="W26" i="29" s="1"/>
  <c r="X26" i="29" s="1"/>
  <c r="C26" i="29"/>
  <c r="AF25" i="29"/>
  <c r="Y25" i="29" s="1"/>
  <c r="U25" i="29"/>
  <c r="V25" i="29" s="1"/>
  <c r="C25" i="29"/>
  <c r="P24" i="29"/>
  <c r="AC23" i="29"/>
  <c r="AG23" i="29" s="1"/>
  <c r="AC22" i="29"/>
  <c r="AG22" i="29" s="1"/>
  <c r="AC21" i="29"/>
  <c r="AG21" i="29" s="1"/>
  <c r="AC20" i="29"/>
  <c r="AG20" i="29" s="1"/>
  <c r="AC19" i="29"/>
  <c r="AG19" i="29" s="1"/>
  <c r="AC18" i="29"/>
  <c r="AG18" i="29" s="1"/>
  <c r="AC17" i="29"/>
  <c r="AG17" i="29" s="1"/>
  <c r="V16" i="29"/>
  <c r="V15" i="29"/>
  <c r="V14" i="29"/>
  <c r="V13" i="29"/>
  <c r="C4" i="3"/>
  <c r="C5" i="3"/>
  <c r="C6" i="3"/>
  <c r="C7" i="3"/>
  <c r="C8" i="3"/>
  <c r="C3" i="3"/>
  <c r="AK77" i="26"/>
  <c r="T94" i="27"/>
  <c r="T93" i="27"/>
  <c r="T92" i="27"/>
  <c r="T91" i="27"/>
  <c r="T90" i="27"/>
  <c r="T89" i="27"/>
  <c r="T88" i="27"/>
  <c r="T87" i="27"/>
  <c r="T86" i="27"/>
  <c r="AE85" i="27"/>
  <c r="W85" i="27" s="1"/>
  <c r="S85" i="27"/>
  <c r="AE84" i="27"/>
  <c r="W84" i="27" s="1"/>
  <c r="S84" i="27"/>
  <c r="U84" i="27" s="1"/>
  <c r="V84" i="27" s="1"/>
  <c r="AE83" i="27"/>
  <c r="W83" i="27" s="1"/>
  <c r="S83" i="27"/>
  <c r="T83" i="27" s="1"/>
  <c r="AE82" i="27"/>
  <c r="W82" i="27" s="1"/>
  <c r="S82" i="27"/>
  <c r="T82" i="27" s="1"/>
  <c r="AE81" i="27"/>
  <c r="W81" i="27" s="1"/>
  <c r="S81" i="27"/>
  <c r="S80" i="27"/>
  <c r="U80" i="27" s="1"/>
  <c r="V80" i="27" s="1"/>
  <c r="J80" i="27"/>
  <c r="AE80" i="27" s="1"/>
  <c r="W80" i="27" s="1"/>
  <c r="S79" i="27"/>
  <c r="U79" i="27" s="1"/>
  <c r="V79" i="27" s="1"/>
  <c r="J79" i="27"/>
  <c r="AE79" i="27" s="1"/>
  <c r="W79" i="27" s="1"/>
  <c r="S78" i="27"/>
  <c r="U78" i="27" s="1"/>
  <c r="V78" i="27" s="1"/>
  <c r="J78" i="27"/>
  <c r="AE78" i="27" s="1"/>
  <c r="W78" i="27" s="1"/>
  <c r="S77" i="27"/>
  <c r="U77" i="27" s="1"/>
  <c r="V77" i="27" s="1"/>
  <c r="J77" i="27"/>
  <c r="AE77" i="27" s="1"/>
  <c r="W77" i="27" s="1"/>
  <c r="S76" i="27"/>
  <c r="J76" i="27"/>
  <c r="AE76" i="27" s="1"/>
  <c r="W76" i="27" s="1"/>
  <c r="S75" i="27"/>
  <c r="U75" i="27" s="1"/>
  <c r="V75" i="27" s="1"/>
  <c r="J75" i="27"/>
  <c r="AE75" i="27" s="1"/>
  <c r="W75" i="27" s="1"/>
  <c r="S74" i="27"/>
  <c r="J74" i="27"/>
  <c r="AE74" i="27" s="1"/>
  <c r="W74" i="27" s="1"/>
  <c r="Q73" i="27"/>
  <c r="AF72" i="27"/>
  <c r="S72" i="27"/>
  <c r="AE71" i="27"/>
  <c r="W71" i="27" s="1"/>
  <c r="S71" i="27"/>
  <c r="AE70" i="27"/>
  <c r="W70" i="27" s="1"/>
  <c r="S70" i="27"/>
  <c r="AE69" i="27"/>
  <c r="W69" i="27" s="1"/>
  <c r="S69" i="27"/>
  <c r="AE68" i="27"/>
  <c r="W68" i="27" s="1"/>
  <c r="S68" i="27"/>
  <c r="AE67" i="27"/>
  <c r="W67" i="27" s="1"/>
  <c r="S67" i="27"/>
  <c r="U67" i="27" s="1"/>
  <c r="V67" i="27" s="1"/>
  <c r="AE66" i="27"/>
  <c r="W66" i="27" s="1"/>
  <c r="S66" i="27"/>
  <c r="AE65" i="27"/>
  <c r="W65" i="27" s="1"/>
  <c r="S65" i="27"/>
  <c r="U65" i="27" s="1"/>
  <c r="V65" i="27" s="1"/>
  <c r="AE64" i="27"/>
  <c r="W64" i="27" s="1"/>
  <c r="S64" i="27"/>
  <c r="T64" i="27" s="1"/>
  <c r="AE63" i="27"/>
  <c r="W63" i="27" s="1"/>
  <c r="S63" i="27"/>
  <c r="AE62" i="27"/>
  <c r="W62" i="27" s="1"/>
  <c r="S62" i="27"/>
  <c r="T62" i="27" s="1"/>
  <c r="AE61" i="27"/>
  <c r="W61" i="27" s="1"/>
  <c r="S61" i="27"/>
  <c r="AE60" i="27"/>
  <c r="W60" i="27" s="1"/>
  <c r="S60" i="27"/>
  <c r="T60" i="27" s="1"/>
  <c r="AE59" i="27"/>
  <c r="W59" i="27" s="1"/>
  <c r="S59" i="27"/>
  <c r="T59" i="27" s="1"/>
  <c r="AE58" i="27"/>
  <c r="W58" i="27" s="1"/>
  <c r="S58" i="27"/>
  <c r="AE57" i="27"/>
  <c r="W57" i="27" s="1"/>
  <c r="S57" i="27"/>
  <c r="T57" i="27" s="1"/>
  <c r="AE56" i="27"/>
  <c r="W56" i="27" s="1"/>
  <c r="S56" i="27"/>
  <c r="T56" i="27" s="1"/>
  <c r="AE55" i="27"/>
  <c r="W55" i="27" s="1"/>
  <c r="S55" i="27"/>
  <c r="T55" i="27" s="1"/>
  <c r="AE54" i="27"/>
  <c r="W54" i="27" s="1"/>
  <c r="S54" i="27"/>
  <c r="U54" i="27" s="1"/>
  <c r="V54" i="27" s="1"/>
  <c r="AE53" i="27"/>
  <c r="W53" i="27" s="1"/>
  <c r="S53" i="27"/>
  <c r="AE52" i="27"/>
  <c r="W52" i="27" s="1"/>
  <c r="S52" i="27"/>
  <c r="T52" i="27" s="1"/>
  <c r="AE51" i="27"/>
  <c r="W51" i="27" s="1"/>
  <c r="S51" i="27"/>
  <c r="U51" i="27" s="1"/>
  <c r="V51" i="27" s="1"/>
  <c r="AE50" i="27"/>
  <c r="W50" i="27" s="1"/>
  <c r="S50" i="27"/>
  <c r="AE49" i="27"/>
  <c r="W49" i="27" s="1"/>
  <c r="S49" i="27"/>
  <c r="U49" i="27" s="1"/>
  <c r="V49" i="27" s="1"/>
  <c r="AE48" i="27"/>
  <c r="W48" i="27" s="1"/>
  <c r="S48" i="27"/>
  <c r="T48" i="27" s="1"/>
  <c r="AE47" i="27"/>
  <c r="W47" i="27" s="1"/>
  <c r="S47" i="27"/>
  <c r="U47" i="27" s="1"/>
  <c r="V47" i="27" s="1"/>
  <c r="AE46" i="27"/>
  <c r="W46" i="27" s="1"/>
  <c r="S46" i="27"/>
  <c r="AE45" i="27"/>
  <c r="W45" i="27" s="1"/>
  <c r="S45" i="27"/>
  <c r="U45" i="27" s="1"/>
  <c r="V45" i="27" s="1"/>
  <c r="AE44" i="27"/>
  <c r="W44" i="27" s="1"/>
  <c r="S44" i="27"/>
  <c r="T44" i="27" s="1"/>
  <c r="AE43" i="27"/>
  <c r="W43" i="27" s="1"/>
  <c r="S43" i="27"/>
  <c r="U43" i="27" s="1"/>
  <c r="V43" i="27" s="1"/>
  <c r="AE42" i="27"/>
  <c r="W42" i="27" s="1"/>
  <c r="S42" i="27"/>
  <c r="AE41" i="27"/>
  <c r="W41" i="27" s="1"/>
  <c r="S41" i="27"/>
  <c r="U41" i="27" s="1"/>
  <c r="V41" i="27" s="1"/>
  <c r="AE40" i="27"/>
  <c r="W40" i="27" s="1"/>
  <c r="S40" i="27"/>
  <c r="T40" i="27" s="1"/>
  <c r="AE39" i="27"/>
  <c r="W39" i="27" s="1"/>
  <c r="S39" i="27"/>
  <c r="U39" i="27" s="1"/>
  <c r="V39" i="27" s="1"/>
  <c r="AE38" i="27"/>
  <c r="W38" i="27" s="1"/>
  <c r="S38" i="27"/>
  <c r="U38" i="27" s="1"/>
  <c r="V38" i="27" s="1"/>
  <c r="AE37" i="27"/>
  <c r="W37" i="27" s="1"/>
  <c r="S37" i="27"/>
  <c r="U37" i="27" s="1"/>
  <c r="V37" i="27" s="1"/>
  <c r="AE36" i="27"/>
  <c r="W36" i="27" s="1"/>
  <c r="S36" i="27"/>
  <c r="T36" i="27" s="1"/>
  <c r="AE35" i="27"/>
  <c r="W35" i="27" s="1"/>
  <c r="S35" i="27"/>
  <c r="U35" i="27" s="1"/>
  <c r="V35" i="27" s="1"/>
  <c r="AE34" i="27"/>
  <c r="W34" i="27" s="1"/>
  <c r="S34" i="27"/>
  <c r="U34" i="27" s="1"/>
  <c r="V34" i="27" s="1"/>
  <c r="AE33" i="27"/>
  <c r="W33" i="27" s="1"/>
  <c r="S33" i="27"/>
  <c r="U33" i="27" s="1"/>
  <c r="V33" i="27" s="1"/>
  <c r="AE32" i="27"/>
  <c r="W32" i="27" s="1"/>
  <c r="S32" i="27"/>
  <c r="T32" i="27" s="1"/>
  <c r="AE31" i="27"/>
  <c r="W31" i="27" s="1"/>
  <c r="S31" i="27"/>
  <c r="U31" i="27" s="1"/>
  <c r="V31" i="27" s="1"/>
  <c r="AE30" i="27"/>
  <c r="W30" i="27" s="1"/>
  <c r="S30" i="27"/>
  <c r="U30" i="27" s="1"/>
  <c r="V30" i="27" s="1"/>
  <c r="AE29" i="27"/>
  <c r="W29" i="27" s="1"/>
  <c r="S29" i="27"/>
  <c r="U29" i="27" s="1"/>
  <c r="V29" i="27" s="1"/>
  <c r="AE28" i="27"/>
  <c r="W28" i="27" s="1"/>
  <c r="S28" i="27"/>
  <c r="T28" i="27" s="1"/>
  <c r="AE27" i="27"/>
  <c r="W27" i="27" s="1"/>
  <c r="S27" i="27"/>
  <c r="U27" i="27" s="1"/>
  <c r="V27" i="27" s="1"/>
  <c r="AE26" i="27"/>
  <c r="W26" i="27" s="1"/>
  <c r="S26" i="27"/>
  <c r="U26" i="27" s="1"/>
  <c r="V26" i="27" s="1"/>
  <c r="Q25" i="27"/>
  <c r="Q12" i="27" s="1"/>
  <c r="AA24" i="27"/>
  <c r="AF24" i="27" s="1"/>
  <c r="AA23" i="27"/>
  <c r="AF23" i="27" s="1"/>
  <c r="AA22" i="27"/>
  <c r="AF22" i="27" s="1"/>
  <c r="AA21" i="27"/>
  <c r="AF21" i="27" s="1"/>
  <c r="AA20" i="27"/>
  <c r="AF20" i="27" s="1"/>
  <c r="AE19" i="27"/>
  <c r="W19" i="27" s="1"/>
  <c r="S19" i="27"/>
  <c r="U19" i="27" s="1"/>
  <c r="V19" i="27" s="1"/>
  <c r="AE18" i="27"/>
  <c r="W18" i="27" s="1"/>
  <c r="S18" i="27"/>
  <c r="U18" i="27" s="1"/>
  <c r="V18" i="27" s="1"/>
  <c r="AE17" i="27"/>
  <c r="W17" i="27" s="1"/>
  <c r="S17" i="27"/>
  <c r="U17" i="27" s="1"/>
  <c r="V17" i="27" s="1"/>
  <c r="T15" i="27"/>
  <c r="T14" i="27"/>
  <c r="T13" i="27"/>
  <c r="AF82" i="26"/>
  <c r="Y82" i="26" s="1"/>
  <c r="AF84" i="26"/>
  <c r="Y84" i="26" s="1"/>
  <c r="AF78" i="26"/>
  <c r="Y78" i="26" s="1"/>
  <c r="AF77" i="26"/>
  <c r="Y77" i="26" s="1"/>
  <c r="P27" i="26"/>
  <c r="P16" i="26"/>
  <c r="V16" i="26" s="1"/>
  <c r="AG100" i="26"/>
  <c r="V100" i="26"/>
  <c r="AC99" i="26"/>
  <c r="AG99" i="26" s="1"/>
  <c r="V99" i="26"/>
  <c r="AC98" i="26"/>
  <c r="AG98" i="26" s="1"/>
  <c r="V98" i="26"/>
  <c r="AC97" i="26"/>
  <c r="AG97" i="26" s="1"/>
  <c r="V97" i="26"/>
  <c r="AC96" i="26"/>
  <c r="AG96" i="26" s="1"/>
  <c r="V96" i="26"/>
  <c r="AC95" i="26"/>
  <c r="AG95" i="26" s="1"/>
  <c r="V95" i="26"/>
  <c r="AC94" i="26"/>
  <c r="AG94" i="26" s="1"/>
  <c r="V94" i="26"/>
  <c r="AC93" i="26"/>
  <c r="AG93" i="26" s="1"/>
  <c r="V93" i="26"/>
  <c r="AC92" i="26"/>
  <c r="AG92" i="26" s="1"/>
  <c r="V92" i="26"/>
  <c r="AC91" i="26"/>
  <c r="AG91" i="26" s="1"/>
  <c r="V91" i="26"/>
  <c r="AC90" i="26"/>
  <c r="AG90" i="26" s="1"/>
  <c r="V90" i="26"/>
  <c r="AC89" i="26"/>
  <c r="AG89" i="26" s="1"/>
  <c r="V89" i="26"/>
  <c r="AC88" i="26"/>
  <c r="AG88" i="26" s="1"/>
  <c r="V88" i="26"/>
  <c r="AF87" i="26"/>
  <c r="U87" i="26"/>
  <c r="C87" i="26"/>
  <c r="AF86" i="26"/>
  <c r="U86" i="26"/>
  <c r="C86" i="26"/>
  <c r="AF85" i="26"/>
  <c r="Y85" i="26" s="1"/>
  <c r="Z85" i="26" s="1"/>
  <c r="U85" i="26"/>
  <c r="U84" i="26"/>
  <c r="W84" i="26" s="1"/>
  <c r="C84" i="26"/>
  <c r="AF83" i="26"/>
  <c r="Y83" i="26" s="1"/>
  <c r="U83" i="26"/>
  <c r="W83" i="26" s="1"/>
  <c r="X83" i="26" s="1"/>
  <c r="C83" i="26"/>
  <c r="U82" i="26"/>
  <c r="C82" i="26"/>
  <c r="AF81" i="26"/>
  <c r="Y81" i="26" s="1"/>
  <c r="U81" i="26"/>
  <c r="W81" i="26" s="1"/>
  <c r="C81" i="26"/>
  <c r="AF80" i="26"/>
  <c r="Y80" i="26" s="1"/>
  <c r="U80" i="26"/>
  <c r="W80" i="26" s="1"/>
  <c r="C80" i="26"/>
  <c r="AF79" i="26"/>
  <c r="Y79" i="26" s="1"/>
  <c r="U79" i="26"/>
  <c r="C79" i="26"/>
  <c r="U78" i="26"/>
  <c r="W78" i="26" s="1"/>
  <c r="X78" i="26" s="1"/>
  <c r="C78" i="26"/>
  <c r="U77" i="26"/>
  <c r="W77" i="26" s="1"/>
  <c r="C77" i="26"/>
  <c r="AF76" i="26"/>
  <c r="Y76" i="26" s="1"/>
  <c r="U76" i="26"/>
  <c r="V76" i="26" s="1"/>
  <c r="C76" i="26"/>
  <c r="P75" i="26"/>
  <c r="AC74" i="26"/>
  <c r="AG74" i="26" s="1"/>
  <c r="U74" i="26"/>
  <c r="AF73" i="26"/>
  <c r="U73" i="26"/>
  <c r="V73" i="26" s="1"/>
  <c r="C73" i="26"/>
  <c r="AF72" i="26"/>
  <c r="U72" i="26"/>
  <c r="W72" i="26" s="1"/>
  <c r="X72" i="26" s="1"/>
  <c r="C72" i="26"/>
  <c r="AF71" i="26"/>
  <c r="U71" i="26"/>
  <c r="C71" i="26"/>
  <c r="AF70" i="26"/>
  <c r="U70" i="26"/>
  <c r="W70" i="26" s="1"/>
  <c r="X70" i="26" s="1"/>
  <c r="C70" i="26"/>
  <c r="AF69" i="26"/>
  <c r="Y69" i="26" s="1"/>
  <c r="U69" i="26"/>
  <c r="W69" i="26" s="1"/>
  <c r="C69" i="26"/>
  <c r="AF68" i="26"/>
  <c r="Y68" i="26" s="1"/>
  <c r="U68" i="26"/>
  <c r="V68" i="26" s="1"/>
  <c r="C68" i="26"/>
  <c r="AF67" i="26"/>
  <c r="Y67" i="26" s="1"/>
  <c r="U67" i="26"/>
  <c r="W67" i="26" s="1"/>
  <c r="X67" i="26" s="1"/>
  <c r="C67" i="26"/>
  <c r="AF66" i="26"/>
  <c r="Y66" i="26" s="1"/>
  <c r="U66" i="26"/>
  <c r="C66" i="26"/>
  <c r="AF65" i="26"/>
  <c r="Y65" i="26" s="1"/>
  <c r="U65" i="26"/>
  <c r="W65" i="26" s="1"/>
  <c r="X65" i="26" s="1"/>
  <c r="C65" i="26"/>
  <c r="AF64" i="26"/>
  <c r="Y64" i="26" s="1"/>
  <c r="U64" i="26"/>
  <c r="W64" i="26" s="1"/>
  <c r="C64" i="26"/>
  <c r="AF63" i="26"/>
  <c r="Y63" i="26" s="1"/>
  <c r="U63" i="26"/>
  <c r="V63" i="26" s="1"/>
  <c r="C63" i="26"/>
  <c r="AF62" i="26"/>
  <c r="Y62" i="26" s="1"/>
  <c r="U62" i="26"/>
  <c r="C62" i="26"/>
  <c r="AF61" i="26"/>
  <c r="Y61" i="26" s="1"/>
  <c r="U61" i="26"/>
  <c r="W61" i="26" s="1"/>
  <c r="X61" i="26" s="1"/>
  <c r="C61" i="26"/>
  <c r="AF60" i="26"/>
  <c r="Y60" i="26" s="1"/>
  <c r="U60" i="26"/>
  <c r="W60" i="26" s="1"/>
  <c r="X60" i="26" s="1"/>
  <c r="C60" i="26"/>
  <c r="AF59" i="26"/>
  <c r="Y59" i="26" s="1"/>
  <c r="U59" i="26"/>
  <c r="W59" i="26" s="1"/>
  <c r="X59" i="26" s="1"/>
  <c r="C59" i="26"/>
  <c r="AF58" i="26"/>
  <c r="Y58" i="26" s="1"/>
  <c r="U58" i="26"/>
  <c r="V58" i="26" s="1"/>
  <c r="C58" i="26"/>
  <c r="AF57" i="26"/>
  <c r="Y57" i="26" s="1"/>
  <c r="U57" i="26"/>
  <c r="W57" i="26" s="1"/>
  <c r="X57" i="26" s="1"/>
  <c r="C57" i="26"/>
  <c r="AF56" i="26"/>
  <c r="Y56" i="26" s="1"/>
  <c r="U56" i="26"/>
  <c r="W56" i="26" s="1"/>
  <c r="X56" i="26" s="1"/>
  <c r="C56" i="26"/>
  <c r="AF55" i="26"/>
  <c r="Y55" i="26" s="1"/>
  <c r="U55" i="26"/>
  <c r="W55" i="26" s="1"/>
  <c r="X55" i="26" s="1"/>
  <c r="C55" i="26"/>
  <c r="AF54" i="26"/>
  <c r="Y54" i="26" s="1"/>
  <c r="U54" i="26"/>
  <c r="C54" i="26"/>
  <c r="AF53" i="26"/>
  <c r="Y53" i="26" s="1"/>
  <c r="U53" i="26"/>
  <c r="W53" i="26" s="1"/>
  <c r="X53" i="26" s="1"/>
  <c r="C53" i="26"/>
  <c r="AF52" i="26"/>
  <c r="Y52" i="26" s="1"/>
  <c r="U52" i="26"/>
  <c r="W52" i="26" s="1"/>
  <c r="X52" i="26" s="1"/>
  <c r="C52" i="26"/>
  <c r="AF51" i="26"/>
  <c r="Y51" i="26"/>
  <c r="U51" i="26"/>
  <c r="V51" i="26" s="1"/>
  <c r="C51" i="26"/>
  <c r="AF50" i="26"/>
  <c r="Y50" i="26" s="1"/>
  <c r="U50" i="26"/>
  <c r="V50" i="26" s="1"/>
  <c r="C50" i="26"/>
  <c r="AF49" i="26"/>
  <c r="Y49" i="26" s="1"/>
  <c r="U49" i="26"/>
  <c r="V49" i="26" s="1"/>
  <c r="C49" i="26"/>
  <c r="AF48" i="26"/>
  <c r="Y48" i="26" s="1"/>
  <c r="U48" i="26"/>
  <c r="W48" i="26" s="1"/>
  <c r="X48" i="26" s="1"/>
  <c r="C48" i="26"/>
  <c r="AF47" i="26"/>
  <c r="Y47" i="26" s="1"/>
  <c r="U47" i="26"/>
  <c r="C47" i="26"/>
  <c r="AF46" i="26"/>
  <c r="Y46" i="26" s="1"/>
  <c r="U46" i="26"/>
  <c r="W46" i="26" s="1"/>
  <c r="C46" i="26"/>
  <c r="AF45" i="26"/>
  <c r="Y45" i="26" s="1"/>
  <c r="U45" i="26"/>
  <c r="V45" i="26" s="1"/>
  <c r="C45" i="26"/>
  <c r="AF44" i="26"/>
  <c r="Y44" i="26" s="1"/>
  <c r="U44" i="26"/>
  <c r="C44" i="26"/>
  <c r="AF43" i="26"/>
  <c r="Y43" i="26" s="1"/>
  <c r="U43" i="26"/>
  <c r="V43" i="26" s="1"/>
  <c r="C43" i="26"/>
  <c r="AF42" i="26"/>
  <c r="Y42" i="26" s="1"/>
  <c r="U42" i="26"/>
  <c r="V42" i="26" s="1"/>
  <c r="C42" i="26"/>
  <c r="AF41" i="26"/>
  <c r="Y41" i="26" s="1"/>
  <c r="U41" i="26"/>
  <c r="V41" i="26" s="1"/>
  <c r="C41" i="26"/>
  <c r="AF40" i="26"/>
  <c r="Y40" i="26" s="1"/>
  <c r="U40" i="26"/>
  <c r="C40" i="26"/>
  <c r="AF39" i="26"/>
  <c r="Y39" i="26" s="1"/>
  <c r="U39" i="26"/>
  <c r="V39" i="26" s="1"/>
  <c r="C39" i="26"/>
  <c r="AF38" i="26"/>
  <c r="Y38" i="26" s="1"/>
  <c r="U38" i="26"/>
  <c r="W38" i="26" s="1"/>
  <c r="X38" i="26" s="1"/>
  <c r="C38" i="26"/>
  <c r="AF37" i="26"/>
  <c r="Y37" i="26" s="1"/>
  <c r="U37" i="26"/>
  <c r="V37" i="26" s="1"/>
  <c r="C37" i="26"/>
  <c r="AF36" i="26"/>
  <c r="Y36" i="26" s="1"/>
  <c r="U36" i="26"/>
  <c r="W36" i="26" s="1"/>
  <c r="C36" i="26"/>
  <c r="AF35" i="26"/>
  <c r="Y35" i="26" s="1"/>
  <c r="U35" i="26"/>
  <c r="W35" i="26" s="1"/>
  <c r="X35" i="26" s="1"/>
  <c r="C35" i="26"/>
  <c r="AF34" i="26"/>
  <c r="Y34" i="26" s="1"/>
  <c r="U34" i="26"/>
  <c r="W34" i="26" s="1"/>
  <c r="X34" i="26" s="1"/>
  <c r="C34" i="26"/>
  <c r="AF33" i="26"/>
  <c r="Y33" i="26" s="1"/>
  <c r="U33" i="26"/>
  <c r="V33" i="26" s="1"/>
  <c r="C33" i="26"/>
  <c r="AF32" i="26"/>
  <c r="Y32" i="26" s="1"/>
  <c r="U32" i="26"/>
  <c r="W32" i="26" s="1"/>
  <c r="X32" i="26" s="1"/>
  <c r="C32" i="26"/>
  <c r="AF31" i="26"/>
  <c r="Y31" i="26" s="1"/>
  <c r="U31" i="26"/>
  <c r="V31" i="26" s="1"/>
  <c r="C31" i="26"/>
  <c r="AF30" i="26"/>
  <c r="Y30" i="26" s="1"/>
  <c r="U30" i="26"/>
  <c r="W30" i="26" s="1"/>
  <c r="X30" i="26" s="1"/>
  <c r="C30" i="26"/>
  <c r="AF29" i="26"/>
  <c r="Y29" i="26" s="1"/>
  <c r="U29" i="26"/>
  <c r="W29" i="26" s="1"/>
  <c r="C29" i="26"/>
  <c r="AF28" i="26"/>
  <c r="Y28" i="26" s="1"/>
  <c r="U28" i="26"/>
  <c r="W28" i="26" s="1"/>
  <c r="X28" i="26" s="1"/>
  <c r="C28" i="26"/>
  <c r="AC26" i="26"/>
  <c r="AG26" i="26" s="1"/>
  <c r="AC25" i="26"/>
  <c r="AG25" i="26" s="1"/>
  <c r="AC24" i="26"/>
  <c r="AG24" i="26" s="1"/>
  <c r="AC23" i="26"/>
  <c r="AG23" i="26" s="1"/>
  <c r="AC22" i="26"/>
  <c r="AG22" i="26" s="1"/>
  <c r="AC21" i="26"/>
  <c r="AG21" i="26" s="1"/>
  <c r="AC20" i="26"/>
  <c r="AG20" i="26" s="1"/>
  <c r="AF19" i="26"/>
  <c r="Y19" i="26" s="1"/>
  <c r="U19" i="26"/>
  <c r="W19" i="26" s="1"/>
  <c r="C19" i="26"/>
  <c r="AF18" i="26"/>
  <c r="Y18" i="26" s="1"/>
  <c r="U18" i="26"/>
  <c r="V18" i="26" s="1"/>
  <c r="C18" i="26"/>
  <c r="AF17" i="26"/>
  <c r="Y17" i="26" s="1"/>
  <c r="U17" i="26"/>
  <c r="V17" i="26" s="1"/>
  <c r="C17" i="26"/>
  <c r="V15" i="26"/>
  <c r="V14" i="26"/>
  <c r="V13" i="26"/>
  <c r="W50" i="26" l="1"/>
  <c r="X50" i="26" s="1"/>
  <c r="AH16" i="27"/>
  <c r="AC16" i="27"/>
  <c r="V65" i="26"/>
  <c r="V61" i="26"/>
  <c r="T33" i="27"/>
  <c r="X38" i="27"/>
  <c r="X54" i="27"/>
  <c r="T79" i="27"/>
  <c r="X18" i="27"/>
  <c r="T67" i="27"/>
  <c r="U60" i="27"/>
  <c r="V60" i="27" s="1"/>
  <c r="T65" i="27"/>
  <c r="U56" i="27"/>
  <c r="V56" i="27" s="1"/>
  <c r="U57" i="27"/>
  <c r="V57" i="27" s="1"/>
  <c r="X67" i="27"/>
  <c r="Y67" i="27" s="1"/>
  <c r="X79" i="27"/>
  <c r="X27" i="27"/>
  <c r="X30" i="27"/>
  <c r="X35" i="27"/>
  <c r="U62" i="27"/>
  <c r="V62" i="27" s="1"/>
  <c r="X65" i="27"/>
  <c r="X77" i="27"/>
  <c r="T19" i="27"/>
  <c r="T26" i="27"/>
  <c r="U28" i="27"/>
  <c r="V28" i="27" s="1"/>
  <c r="T29" i="27"/>
  <c r="T31" i="27"/>
  <c r="T34" i="27"/>
  <c r="U36" i="27"/>
  <c r="V36" i="27" s="1"/>
  <c r="T37" i="27"/>
  <c r="T39" i="27"/>
  <c r="U40" i="27"/>
  <c r="V40" i="27" s="1"/>
  <c r="T41" i="27"/>
  <c r="T43" i="27"/>
  <c r="U44" i="27"/>
  <c r="V44" i="27" s="1"/>
  <c r="T45" i="27"/>
  <c r="T47" i="27"/>
  <c r="U48" i="27"/>
  <c r="V48" i="27" s="1"/>
  <c r="T49" i="27"/>
  <c r="T51" i="27"/>
  <c r="U52" i="27"/>
  <c r="V52" i="27" s="1"/>
  <c r="T75" i="27"/>
  <c r="X78" i="27"/>
  <c r="X80" i="27"/>
  <c r="U82" i="27"/>
  <c r="V82" i="27" s="1"/>
  <c r="X39" i="27"/>
  <c r="X43" i="27"/>
  <c r="X47" i="27"/>
  <c r="X51" i="27"/>
  <c r="X31" i="27"/>
  <c r="X33" i="27"/>
  <c r="X17" i="27"/>
  <c r="X19" i="27"/>
  <c r="X26" i="27"/>
  <c r="X29" i="27"/>
  <c r="X34" i="27"/>
  <c r="X37" i="27"/>
  <c r="X41" i="27"/>
  <c r="X45" i="27"/>
  <c r="X49" i="27"/>
  <c r="U55" i="27"/>
  <c r="V55" i="27" s="1"/>
  <c r="U59" i="27"/>
  <c r="V59" i="27" s="1"/>
  <c r="X75" i="27"/>
  <c r="T80" i="27"/>
  <c r="X84" i="27"/>
  <c r="W33" i="26"/>
  <c r="X33" i="26" s="1"/>
  <c r="V64" i="26"/>
  <c r="P12" i="29"/>
  <c r="Z33" i="29"/>
  <c r="AA33" i="29" s="1"/>
  <c r="AB33" i="29" s="1"/>
  <c r="V33" i="29"/>
  <c r="V27" i="29"/>
  <c r="W25" i="29"/>
  <c r="X25" i="29" s="1"/>
  <c r="Z29" i="29"/>
  <c r="AA29" i="29" s="1"/>
  <c r="AB29" i="29" s="1"/>
  <c r="X29" i="29"/>
  <c r="V29" i="29"/>
  <c r="Z27" i="29"/>
  <c r="Z28" i="29"/>
  <c r="V30" i="29"/>
  <c r="Z26" i="29"/>
  <c r="V28" i="29"/>
  <c r="X30" i="29"/>
  <c r="Z30" i="29"/>
  <c r="V26" i="29"/>
  <c r="W34" i="29"/>
  <c r="X34" i="29" s="1"/>
  <c r="V34" i="29"/>
  <c r="T77" i="27"/>
  <c r="U83" i="27"/>
  <c r="V83" i="27" s="1"/>
  <c r="T17" i="27"/>
  <c r="U32" i="27"/>
  <c r="V32" i="27" s="1"/>
  <c r="U42" i="27"/>
  <c r="V42" i="27" s="1"/>
  <c r="T42" i="27"/>
  <c r="U50" i="27"/>
  <c r="V50" i="27" s="1"/>
  <c r="T50" i="27"/>
  <c r="U61" i="27"/>
  <c r="V61" i="27" s="1"/>
  <c r="T61" i="27"/>
  <c r="T68" i="27"/>
  <c r="U68" i="27"/>
  <c r="V68" i="27" s="1"/>
  <c r="U53" i="27"/>
  <c r="V53" i="27" s="1"/>
  <c r="T53" i="27"/>
  <c r="T69" i="27"/>
  <c r="U69" i="27"/>
  <c r="V69" i="27" s="1"/>
  <c r="Z61" i="26"/>
  <c r="AA61" i="26" s="1"/>
  <c r="AB61" i="26" s="1"/>
  <c r="T18" i="27"/>
  <c r="T27" i="27"/>
  <c r="T30" i="27"/>
  <c r="T35" i="27"/>
  <c r="T38" i="27"/>
  <c r="T71" i="27"/>
  <c r="U71" i="27"/>
  <c r="V71" i="27" s="1"/>
  <c r="U74" i="27"/>
  <c r="V74" i="27" s="1"/>
  <c r="T74" i="27"/>
  <c r="U85" i="27"/>
  <c r="V85" i="27" s="1"/>
  <c r="T85" i="27"/>
  <c r="U46" i="27"/>
  <c r="V46" i="27" s="1"/>
  <c r="T46" i="27"/>
  <c r="U58" i="27"/>
  <c r="V58" i="27" s="1"/>
  <c r="T58" i="27"/>
  <c r="T70" i="27"/>
  <c r="U70" i="27"/>
  <c r="V70" i="27" s="1"/>
  <c r="U63" i="27"/>
  <c r="V63" i="27" s="1"/>
  <c r="T63" i="27"/>
  <c r="U66" i="27"/>
  <c r="V66" i="27" s="1"/>
  <c r="T66" i="27"/>
  <c r="U76" i="27"/>
  <c r="V76" i="27" s="1"/>
  <c r="T76" i="27"/>
  <c r="T54" i="27"/>
  <c r="U81" i="27"/>
  <c r="V81" i="27" s="1"/>
  <c r="T81" i="27"/>
  <c r="U64" i="27"/>
  <c r="V64" i="27" s="1"/>
  <c r="T78" i="27"/>
  <c r="T84" i="27"/>
  <c r="Z56" i="26"/>
  <c r="AA56" i="26" s="1"/>
  <c r="Z60" i="26"/>
  <c r="AA60" i="26" s="1"/>
  <c r="W45" i="26"/>
  <c r="X45" i="26" s="1"/>
  <c r="V55" i="26"/>
  <c r="V56" i="26"/>
  <c r="V60" i="26"/>
  <c r="Z67" i="26"/>
  <c r="AA67" i="26" s="1"/>
  <c r="AB67" i="26" s="1"/>
  <c r="Z78" i="26"/>
  <c r="AA78" i="26" s="1"/>
  <c r="AB78" i="26" s="1"/>
  <c r="Z32" i="26"/>
  <c r="AA32" i="26" s="1"/>
  <c r="Z35" i="26"/>
  <c r="AA35" i="26" s="1"/>
  <c r="AB35" i="26" s="1"/>
  <c r="V32" i="26"/>
  <c r="W17" i="26"/>
  <c r="X17" i="26" s="1"/>
  <c r="W18" i="26"/>
  <c r="X18" i="26" s="1"/>
  <c r="V19" i="26"/>
  <c r="V35" i="26"/>
  <c r="W41" i="26"/>
  <c r="X41" i="26" s="1"/>
  <c r="W42" i="26"/>
  <c r="X42" i="26" s="1"/>
  <c r="W43" i="26"/>
  <c r="X43" i="26" s="1"/>
  <c r="Z45" i="26"/>
  <c r="AA45" i="26" s="1"/>
  <c r="AC45" i="26" s="1"/>
  <c r="V52" i="26"/>
  <c r="V70" i="26"/>
  <c r="W76" i="26"/>
  <c r="X76" i="26" s="1"/>
  <c r="V83" i="26"/>
  <c r="V84" i="26"/>
  <c r="V29" i="26"/>
  <c r="Z50" i="26"/>
  <c r="AA50" i="26" s="1"/>
  <c r="Z53" i="26"/>
  <c r="AA53" i="26" s="1"/>
  <c r="AB53" i="26" s="1"/>
  <c r="X69" i="26"/>
  <c r="Z69" i="26" s="1"/>
  <c r="Z18" i="26"/>
  <c r="AA18" i="26" s="1"/>
  <c r="V28" i="26"/>
  <c r="Z34" i="26"/>
  <c r="AA34" i="26" s="1"/>
  <c r="AC34" i="26" s="1"/>
  <c r="W37" i="26"/>
  <c r="X37" i="26" s="1"/>
  <c r="V38" i="26"/>
  <c r="V46" i="26"/>
  <c r="W51" i="26"/>
  <c r="X51" i="26" s="1"/>
  <c r="V57" i="26"/>
  <c r="V59" i="26"/>
  <c r="W68" i="26"/>
  <c r="X68" i="26" s="1"/>
  <c r="V69" i="26"/>
  <c r="V80" i="26"/>
  <c r="Z28" i="26"/>
  <c r="AA28" i="26" s="1"/>
  <c r="W31" i="26"/>
  <c r="X31" i="26" s="1"/>
  <c r="Z48" i="26"/>
  <c r="AA48" i="26" s="1"/>
  <c r="AC48" i="26" s="1"/>
  <c r="V53" i="26"/>
  <c r="Z55" i="26"/>
  <c r="AA55" i="26" s="1"/>
  <c r="W63" i="26"/>
  <c r="X63" i="26" s="1"/>
  <c r="V67" i="26"/>
  <c r="W73" i="26"/>
  <c r="X73" i="26" s="1"/>
  <c r="V81" i="26"/>
  <c r="Z83" i="26"/>
  <c r="AA83" i="26" s="1"/>
  <c r="AC83" i="26" s="1"/>
  <c r="X36" i="26"/>
  <c r="Z36" i="26"/>
  <c r="X29" i="26"/>
  <c r="Z29" i="26"/>
  <c r="X19" i="26"/>
  <c r="Z19" i="26" s="1"/>
  <c r="Z30" i="26"/>
  <c r="P12" i="26"/>
  <c r="V30" i="26"/>
  <c r="V34" i="26"/>
  <c r="V36" i="26"/>
  <c r="Z38" i="26"/>
  <c r="W47" i="26"/>
  <c r="V47" i="26"/>
  <c r="X46" i="26"/>
  <c r="Z46" i="26" s="1"/>
  <c r="W39" i="26"/>
  <c r="W40" i="26"/>
  <c r="V40" i="26"/>
  <c r="W44" i="26"/>
  <c r="V44" i="26"/>
  <c r="X64" i="26"/>
  <c r="Z64" i="26" s="1"/>
  <c r="V48" i="26"/>
  <c r="W49" i="26"/>
  <c r="X49" i="26" s="1"/>
  <c r="Z52" i="26"/>
  <c r="V54" i="26"/>
  <c r="W54" i="26"/>
  <c r="X54" i="26" s="1"/>
  <c r="Z57" i="26"/>
  <c r="W82" i="26"/>
  <c r="X82" i="26" s="1"/>
  <c r="V82" i="26"/>
  <c r="Z59" i="26"/>
  <c r="X77" i="26"/>
  <c r="Z77" i="26"/>
  <c r="W66" i="26"/>
  <c r="V66" i="26"/>
  <c r="W71" i="26"/>
  <c r="V71" i="26"/>
  <c r="X81" i="26"/>
  <c r="Z81" i="26"/>
  <c r="X84" i="26"/>
  <c r="Z84" i="26" s="1"/>
  <c r="W58" i="26"/>
  <c r="X58" i="26" s="1"/>
  <c r="W62" i="26"/>
  <c r="X62" i="26" s="1"/>
  <c r="V62" i="26"/>
  <c r="Z65" i="26"/>
  <c r="Z72" i="26"/>
  <c r="AA85" i="26"/>
  <c r="AC85" i="26" s="1"/>
  <c r="Z80" i="26"/>
  <c r="X80" i="26"/>
  <c r="W86" i="26"/>
  <c r="V86" i="26"/>
  <c r="Z70" i="26"/>
  <c r="V72" i="26"/>
  <c r="V77" i="26"/>
  <c r="V78" i="26"/>
  <c r="W79" i="26"/>
  <c r="X79" i="26" s="1"/>
  <c r="V79" i="26"/>
  <c r="W87" i="26"/>
  <c r="V87" i="26"/>
  <c r="X60" i="27" l="1"/>
  <c r="Y60" i="27" s="1"/>
  <c r="Z60" i="27" s="1"/>
  <c r="Q2" i="27"/>
  <c r="AD16" i="27"/>
  <c r="AJ16" i="27" s="1"/>
  <c r="AI16" i="27"/>
  <c r="X15" i="27"/>
  <c r="AC32" i="26"/>
  <c r="Y38" i="27"/>
  <c r="Z38" i="27" s="1"/>
  <c r="Y65" i="27"/>
  <c r="Z65" i="27" s="1"/>
  <c r="Y27" i="27"/>
  <c r="Z27" i="27" s="1"/>
  <c r="Y18" i="27"/>
  <c r="AA18" i="27" s="1"/>
  <c r="Y30" i="27"/>
  <c r="Z30" i="27" s="1"/>
  <c r="Y79" i="27"/>
  <c r="AA79" i="27" s="1"/>
  <c r="Y77" i="27"/>
  <c r="Z77" i="27" s="1"/>
  <c r="Y35" i="27"/>
  <c r="Z35" i="27" s="1"/>
  <c r="Y54" i="27"/>
  <c r="Z54" i="27" s="1"/>
  <c r="Z42" i="26"/>
  <c r="Z82" i="26"/>
  <c r="X56" i="27"/>
  <c r="Y56" i="27" s="1"/>
  <c r="Z56" i="27" s="1"/>
  <c r="X57" i="27"/>
  <c r="T12" i="27"/>
  <c r="X44" i="27"/>
  <c r="Y44" i="27" s="1"/>
  <c r="Z44" i="27" s="1"/>
  <c r="Z63" i="26"/>
  <c r="AB56" i="26"/>
  <c r="Z51" i="26"/>
  <c r="AA51" i="26" s="1"/>
  <c r="AB51" i="26" s="1"/>
  <c r="Z33" i="26"/>
  <c r="AA33" i="26" s="1"/>
  <c r="AB33" i="26" s="1"/>
  <c r="X28" i="27"/>
  <c r="X36" i="27"/>
  <c r="X52" i="27"/>
  <c r="X62" i="27"/>
  <c r="X53" i="27"/>
  <c r="X40" i="27"/>
  <c r="Z79" i="27"/>
  <c r="X74" i="27"/>
  <c r="X42" i="27"/>
  <c r="Z67" i="27"/>
  <c r="AA67" i="27" s="1"/>
  <c r="X55" i="27"/>
  <c r="X64" i="27"/>
  <c r="X82" i="27"/>
  <c r="X61" i="27"/>
  <c r="Y84" i="27"/>
  <c r="X71" i="27"/>
  <c r="Y41" i="27"/>
  <c r="AA41" i="27" s="1"/>
  <c r="Y26" i="27"/>
  <c r="X48" i="27"/>
  <c r="Y31" i="27"/>
  <c r="Z31" i="27" s="1"/>
  <c r="X70" i="27"/>
  <c r="X81" i="27"/>
  <c r="X50" i="27"/>
  <c r="X59" i="27"/>
  <c r="Y78" i="27"/>
  <c r="AA78" i="27" s="1"/>
  <c r="X83" i="27"/>
  <c r="Y75" i="27"/>
  <c r="Z75" i="27" s="1"/>
  <c r="Y45" i="27"/>
  <c r="Z45" i="27" s="1"/>
  <c r="Y37" i="27"/>
  <c r="Z37" i="27" s="1"/>
  <c r="Y19" i="27"/>
  <c r="Z19" i="27" s="1"/>
  <c r="X46" i="27"/>
  <c r="Y47" i="27"/>
  <c r="Z47" i="27" s="1"/>
  <c r="X58" i="27"/>
  <c r="Y29" i="27"/>
  <c r="AA29" i="27" s="1"/>
  <c r="Y33" i="27"/>
  <c r="AA33" i="27" s="1"/>
  <c r="Y51" i="27"/>
  <c r="Z51" i="27" s="1"/>
  <c r="Y39" i="27"/>
  <c r="Z39" i="27" s="1"/>
  <c r="Y80" i="27"/>
  <c r="Z80" i="27" s="1"/>
  <c r="X76" i="27"/>
  <c r="X66" i="27"/>
  <c r="Y49" i="27"/>
  <c r="Y34" i="27"/>
  <c r="Z34" i="27" s="1"/>
  <c r="Y17" i="27"/>
  <c r="X85" i="27"/>
  <c r="X68" i="27"/>
  <c r="Y43" i="27"/>
  <c r="AA43" i="27" s="1"/>
  <c r="X69" i="27"/>
  <c r="X32" i="27"/>
  <c r="X63" i="27"/>
  <c r="Z37" i="26"/>
  <c r="AA37" i="26" s="1"/>
  <c r="Z25" i="29"/>
  <c r="AA25" i="29" s="1"/>
  <c r="AB25" i="29" s="1"/>
  <c r="AA27" i="29"/>
  <c r="AC27" i="29" s="1"/>
  <c r="AC33" i="29"/>
  <c r="AH33" i="29" s="1"/>
  <c r="AA28" i="29"/>
  <c r="Z34" i="29"/>
  <c r="AA34" i="29" s="1"/>
  <c r="AC29" i="29"/>
  <c r="AH29" i="29" s="1"/>
  <c r="V12" i="29"/>
  <c r="P2" i="29"/>
  <c r="AA26" i="29"/>
  <c r="AB26" i="29" s="1"/>
  <c r="Z43" i="26"/>
  <c r="AA43" i="26" s="1"/>
  <c r="AA30" i="29"/>
  <c r="AB30" i="29" s="1"/>
  <c r="AC61" i="26"/>
  <c r="AH61" i="26" s="1"/>
  <c r="AB32" i="26"/>
  <c r="AD32" i="26" s="1"/>
  <c r="AE32" i="26" s="1"/>
  <c r="AC56" i="26"/>
  <c r="AB60" i="26"/>
  <c r="Z76" i="26"/>
  <c r="Z73" i="26"/>
  <c r="AA73" i="26" s="1"/>
  <c r="AC60" i="26"/>
  <c r="AB85" i="26"/>
  <c r="AH85" i="26" s="1"/>
  <c r="Z68" i="26"/>
  <c r="AA68" i="26" s="1"/>
  <c r="AB68" i="26" s="1"/>
  <c r="AC35" i="26"/>
  <c r="AH35" i="26" s="1"/>
  <c r="Z41" i="26"/>
  <c r="AA41" i="26" s="1"/>
  <c r="AB41" i="26" s="1"/>
  <c r="AB34" i="26"/>
  <c r="AH34" i="26" s="1"/>
  <c r="Z17" i="26"/>
  <c r="AA69" i="26"/>
  <c r="Z58" i="26"/>
  <c r="Z31" i="26"/>
  <c r="AA31" i="26" s="1"/>
  <c r="AA52" i="26"/>
  <c r="AC52" i="26" s="1"/>
  <c r="X39" i="26"/>
  <c r="Z39" i="26"/>
  <c r="AA82" i="26"/>
  <c r="AB82" i="26" s="1"/>
  <c r="AA65" i="26"/>
  <c r="AA81" i="26"/>
  <c r="AB81" i="26" s="1"/>
  <c r="X71" i="26"/>
  <c r="Z71" i="26" s="1"/>
  <c r="AC67" i="26"/>
  <c r="AH67" i="26" s="1"/>
  <c r="X66" i="26"/>
  <c r="Z66" i="26" s="1"/>
  <c r="AA59" i="26"/>
  <c r="AA57" i="26"/>
  <c r="AC57" i="26" s="1"/>
  <c r="AB55" i="26"/>
  <c r="AC55" i="26" s="1"/>
  <c r="AD55" i="26" s="1"/>
  <c r="AE55" i="26" s="1"/>
  <c r="AJ55" i="26" s="1"/>
  <c r="Z54" i="26"/>
  <c r="AC78" i="26"/>
  <c r="AH78" i="26" s="1"/>
  <c r="AA64" i="26"/>
  <c r="AB64" i="26" s="1"/>
  <c r="AB48" i="26"/>
  <c r="AD48" i="26" s="1"/>
  <c r="AB50" i="26"/>
  <c r="X47" i="26"/>
  <c r="Z47" i="26"/>
  <c r="AC18" i="26"/>
  <c r="X86" i="26"/>
  <c r="Z86" i="26" s="1"/>
  <c r="AA84" i="26"/>
  <c r="AA77" i="26"/>
  <c r="AC77" i="26" s="1"/>
  <c r="AA70" i="26"/>
  <c r="AB70" i="26" s="1"/>
  <c r="AA72" i="26"/>
  <c r="AB72" i="26" s="1"/>
  <c r="AC72" i="26" s="1"/>
  <c r="AA63" i="26"/>
  <c r="Z40" i="26"/>
  <c r="X40" i="26"/>
  <c r="AA42" i="26"/>
  <c r="AB28" i="26"/>
  <c r="AC28" i="26"/>
  <c r="AA19" i="26"/>
  <c r="AB19" i="26" s="1"/>
  <c r="AA36" i="26"/>
  <c r="X44" i="26"/>
  <c r="Z44" i="26"/>
  <c r="AA46" i="26"/>
  <c r="AA30" i="26"/>
  <c r="AB30" i="26" s="1"/>
  <c r="X87" i="26"/>
  <c r="Z87" i="26" s="1"/>
  <c r="AA80" i="26"/>
  <c r="AB80" i="26" s="1"/>
  <c r="Z79" i="26"/>
  <c r="AB83" i="26"/>
  <c r="Z62" i="26"/>
  <c r="Z49" i="26"/>
  <c r="AC50" i="26"/>
  <c r="AC53" i="26"/>
  <c r="AD53" i="26" s="1"/>
  <c r="AB45" i="26"/>
  <c r="AA38" i="26"/>
  <c r="AB38" i="26" s="1"/>
  <c r="V12" i="26"/>
  <c r="P2" i="26"/>
  <c r="AB18" i="26"/>
  <c r="AA29" i="26"/>
  <c r="AB29" i="26" s="1"/>
  <c r="C18" i="16"/>
  <c r="R18" i="16"/>
  <c r="S18" i="16" s="1"/>
  <c r="AC18" i="16"/>
  <c r="V18" i="16" s="1"/>
  <c r="AF16" i="27" l="1"/>
  <c r="AA35" i="27"/>
  <c r="AG35" i="27" s="1"/>
  <c r="AA65" i="27"/>
  <c r="AB65" i="27" s="1"/>
  <c r="AA27" i="27"/>
  <c r="AB27" i="27" s="1"/>
  <c r="AC27" i="27" s="1"/>
  <c r="AC33" i="26"/>
  <c r="AH33" i="26" s="1"/>
  <c r="Z17" i="27"/>
  <c r="Y15" i="27"/>
  <c r="AH60" i="26"/>
  <c r="AA38" i="27"/>
  <c r="AB38" i="27" s="1"/>
  <c r="AC38" i="27" s="1"/>
  <c r="AA30" i="27"/>
  <c r="AB30" i="27" s="1"/>
  <c r="AC30" i="27" s="1"/>
  <c r="Z18" i="27"/>
  <c r="AB18" i="27" s="1"/>
  <c r="AC18" i="27" s="1"/>
  <c r="AA77" i="27"/>
  <c r="AB77" i="27" s="1"/>
  <c r="Y42" i="27"/>
  <c r="AA42" i="27" s="1"/>
  <c r="Y82" i="27"/>
  <c r="AA82" i="27" s="1"/>
  <c r="AA54" i="27"/>
  <c r="Y28" i="27"/>
  <c r="Z28" i="27" s="1"/>
  <c r="Y64" i="27"/>
  <c r="Z64" i="27" s="1"/>
  <c r="Y74" i="27"/>
  <c r="AA74" i="27" s="1"/>
  <c r="Y53" i="27"/>
  <c r="Z53" i="27" s="1"/>
  <c r="AA53" i="27" s="1"/>
  <c r="Y52" i="27"/>
  <c r="Z52" i="27" s="1"/>
  <c r="Y57" i="27"/>
  <c r="Z57" i="27" s="1"/>
  <c r="Y55" i="27"/>
  <c r="Z55" i="27" s="1"/>
  <c r="Y62" i="27"/>
  <c r="AA62" i="27" s="1"/>
  <c r="Y36" i="27"/>
  <c r="AA36" i="27" s="1"/>
  <c r="AG32" i="26"/>
  <c r="AD34" i="26"/>
  <c r="AI34" i="26" s="1"/>
  <c r="AD61" i="26"/>
  <c r="AE61" i="26" s="1"/>
  <c r="AJ61" i="26" s="1"/>
  <c r="AB37" i="26"/>
  <c r="AD85" i="26"/>
  <c r="AE85" i="26" s="1"/>
  <c r="AD56" i="26"/>
  <c r="AI56" i="26" s="1"/>
  <c r="AC37" i="26"/>
  <c r="AC29" i="26"/>
  <c r="AH29" i="26" s="1"/>
  <c r="Z29" i="27"/>
  <c r="AB29" i="27" s="1"/>
  <c r="AC29" i="27" s="1"/>
  <c r="AB79" i="27"/>
  <c r="AC79" i="27" s="1"/>
  <c r="Z33" i="27"/>
  <c r="Y40" i="27"/>
  <c r="AA40" i="27" s="1"/>
  <c r="AA17" i="27"/>
  <c r="AA80" i="27"/>
  <c r="AA47" i="27"/>
  <c r="AA37" i="27"/>
  <c r="AA31" i="27"/>
  <c r="AA39" i="27"/>
  <c r="AA19" i="27"/>
  <c r="AB19" i="27" s="1"/>
  <c r="AC19" i="27" s="1"/>
  <c r="Y61" i="27"/>
  <c r="AA61" i="27" s="1"/>
  <c r="Z41" i="27"/>
  <c r="Z49" i="27"/>
  <c r="Z26" i="27"/>
  <c r="Z43" i="27"/>
  <c r="AA49" i="27"/>
  <c r="AA75" i="27"/>
  <c r="AB75" i="27" s="1"/>
  <c r="AC75" i="27" s="1"/>
  <c r="Z78" i="27"/>
  <c r="AA26" i="27"/>
  <c r="AB67" i="27"/>
  <c r="Y32" i="27"/>
  <c r="Z32" i="27" s="1"/>
  <c r="AA56" i="27"/>
  <c r="AG56" i="27" s="1"/>
  <c r="Y85" i="27"/>
  <c r="AA51" i="27"/>
  <c r="Y46" i="27"/>
  <c r="AA45" i="27"/>
  <c r="AA60" i="27"/>
  <c r="Y81" i="27"/>
  <c r="Z81" i="27" s="1"/>
  <c r="Z84" i="27"/>
  <c r="AA44" i="27"/>
  <c r="AG44" i="27" s="1"/>
  <c r="AA34" i="27"/>
  <c r="AB34" i="27" s="1"/>
  <c r="Y66" i="27"/>
  <c r="Y71" i="27"/>
  <c r="Y68" i="27"/>
  <c r="Z68" i="27" s="1"/>
  <c r="Y83" i="27"/>
  <c r="AA83" i="27" s="1"/>
  <c r="Y69" i="27"/>
  <c r="Z69" i="27" s="1"/>
  <c r="Y63" i="27"/>
  <c r="Y76" i="27"/>
  <c r="AA76" i="27" s="1"/>
  <c r="Y58" i="27"/>
  <c r="AA58" i="27" s="1"/>
  <c r="Y59" i="27"/>
  <c r="Z59" i="27" s="1"/>
  <c r="Y50" i="27"/>
  <c r="Y70" i="27"/>
  <c r="Z70" i="27" s="1"/>
  <c r="Y48" i="27"/>
  <c r="Z48" i="27" s="1"/>
  <c r="AH56" i="26"/>
  <c r="AD67" i="26"/>
  <c r="AI67" i="26" s="1"/>
  <c r="AC31" i="26"/>
  <c r="AB31" i="26"/>
  <c r="AC25" i="29"/>
  <c r="AD25" i="29" s="1"/>
  <c r="AD33" i="29"/>
  <c r="AE33" i="29" s="1"/>
  <c r="AG33" i="29" s="1"/>
  <c r="AB27" i="29"/>
  <c r="Z32" i="29"/>
  <c r="AC28" i="29"/>
  <c r="AB28" i="29"/>
  <c r="Z24" i="29"/>
  <c r="AC30" i="29"/>
  <c r="AD30" i="29" s="1"/>
  <c r="AB34" i="29"/>
  <c r="AA32" i="29"/>
  <c r="AD29" i="29"/>
  <c r="AC26" i="29"/>
  <c r="AC34" i="29"/>
  <c r="AA17" i="26"/>
  <c r="AB17" i="26" s="1"/>
  <c r="AB16" i="26" s="1"/>
  <c r="AD78" i="26"/>
  <c r="AI78" i="26" s="1"/>
  <c r="Z16" i="26"/>
  <c r="X25" i="27"/>
  <c r="AJ32" i="26"/>
  <c r="AH32" i="26"/>
  <c r="Z75" i="26"/>
  <c r="AI32" i="26"/>
  <c r="T18" i="16"/>
  <c r="U18" i="16" s="1"/>
  <c r="X73" i="27"/>
  <c r="AG79" i="27"/>
  <c r="AI61" i="26"/>
  <c r="AH50" i="26"/>
  <c r="AA76" i="26"/>
  <c r="AC41" i="26"/>
  <c r="AD41" i="26" s="1"/>
  <c r="AD35" i="26"/>
  <c r="AE35" i="26" s="1"/>
  <c r="AG35" i="26" s="1"/>
  <c r="AD60" i="26"/>
  <c r="AC80" i="26"/>
  <c r="AD80" i="26" s="1"/>
  <c r="AE80" i="26" s="1"/>
  <c r="AI85" i="26"/>
  <c r="AD50" i="26"/>
  <c r="AE50" i="26" s="1"/>
  <c r="AJ50" i="26" s="1"/>
  <c r="AH28" i="26"/>
  <c r="AI48" i="26"/>
  <c r="AC70" i="26"/>
  <c r="AD70" i="26" s="1"/>
  <c r="AB43" i="26"/>
  <c r="AI55" i="26"/>
  <c r="AC36" i="26"/>
  <c r="AH48" i="26"/>
  <c r="AA58" i="26"/>
  <c r="AB58" i="26" s="1"/>
  <c r="AC43" i="26"/>
  <c r="AB69" i="26"/>
  <c r="AI53" i="26"/>
  <c r="AG55" i="26"/>
  <c r="AB36" i="26"/>
  <c r="AE48" i="26"/>
  <c r="AJ48" i="26" s="1"/>
  <c r="AB57" i="26"/>
  <c r="AD57" i="26" s="1"/>
  <c r="AA66" i="26"/>
  <c r="Z27" i="26"/>
  <c r="AD72" i="26"/>
  <c r="AE72" i="26" s="1"/>
  <c r="AJ72" i="26" s="1"/>
  <c r="AH45" i="26"/>
  <c r="AA49" i="26"/>
  <c r="AB49" i="26" s="1"/>
  <c r="AA87" i="26"/>
  <c r="AB87" i="26" s="1"/>
  <c r="AC84" i="26"/>
  <c r="AC59" i="26"/>
  <c r="AA71" i="26"/>
  <c r="AA39" i="26"/>
  <c r="AC38" i="26"/>
  <c r="AB46" i="26"/>
  <c r="AC19" i="26"/>
  <c r="AD19" i="26" s="1"/>
  <c r="AE53" i="26"/>
  <c r="AG53" i="26" s="1"/>
  <c r="AB42" i="26"/>
  <c r="AH55" i="26"/>
  <c r="AB73" i="26"/>
  <c r="AC73" i="26" s="1"/>
  <c r="AH73" i="26" s="1"/>
  <c r="AC64" i="26"/>
  <c r="AD64" i="26" s="1"/>
  <c r="AC81" i="26"/>
  <c r="AD81" i="26" s="1"/>
  <c r="AB65" i="26"/>
  <c r="AC82" i="26"/>
  <c r="AD82" i="26" s="1"/>
  <c r="AI82" i="26" s="1"/>
  <c r="AH18" i="26"/>
  <c r="AB52" i="26"/>
  <c r="AG61" i="26"/>
  <c r="AJ85" i="26"/>
  <c r="AD18" i="26"/>
  <c r="AG85" i="26"/>
  <c r="AH53" i="26"/>
  <c r="AA62" i="26"/>
  <c r="AA79" i="26"/>
  <c r="AC30" i="26"/>
  <c r="AH30" i="26" s="1"/>
  <c r="AC42" i="26"/>
  <c r="AB63" i="26"/>
  <c r="AC63" i="26"/>
  <c r="AD28" i="26"/>
  <c r="AE28" i="26" s="1"/>
  <c r="AJ28" i="26" s="1"/>
  <c r="AB77" i="26"/>
  <c r="AD77" i="26" s="1"/>
  <c r="AB84" i="26"/>
  <c r="AA86" i="26"/>
  <c r="AB86" i="26" s="1"/>
  <c r="AA47" i="26"/>
  <c r="AB47" i="26" s="1"/>
  <c r="AA54" i="26"/>
  <c r="AC54" i="26" s="1"/>
  <c r="AB59" i="26"/>
  <c r="AC65" i="26"/>
  <c r="AD45" i="26"/>
  <c r="AI45" i="26" s="1"/>
  <c r="AH83" i="26"/>
  <c r="AA44" i="26"/>
  <c r="AC44" i="26" s="1"/>
  <c r="AA40" i="26"/>
  <c r="AB40" i="26" s="1"/>
  <c r="AH72" i="26"/>
  <c r="AD83" i="26"/>
  <c r="AC51" i="26"/>
  <c r="AC68" i="26"/>
  <c r="AH68" i="26" s="1"/>
  <c r="AG65" i="27" l="1"/>
  <c r="AB35" i="27"/>
  <c r="AH35" i="27" s="1"/>
  <c r="AD30" i="27"/>
  <c r="AJ30" i="27" s="1"/>
  <c r="AG27" i="27"/>
  <c r="AD27" i="27"/>
  <c r="AJ27" i="27" s="1"/>
  <c r="Z74" i="27"/>
  <c r="AG74" i="27" s="1"/>
  <c r="AC65" i="27"/>
  <c r="AD65" i="27" s="1"/>
  <c r="AF65" i="27" s="1"/>
  <c r="AG38" i="27"/>
  <c r="Z42" i="27"/>
  <c r="AB42" i="27" s="1"/>
  <c r="AA15" i="27"/>
  <c r="AD33" i="26"/>
  <c r="AE56" i="26"/>
  <c r="AJ56" i="26" s="1"/>
  <c r="AA52" i="27"/>
  <c r="AB52" i="27" s="1"/>
  <c r="AA57" i="27"/>
  <c r="AB57" i="27" s="1"/>
  <c r="AA28" i="27"/>
  <c r="AG28" i="27" s="1"/>
  <c r="Z82" i="27"/>
  <c r="AB82" i="27" s="1"/>
  <c r="AC82" i="27" s="1"/>
  <c r="AD38" i="27"/>
  <c r="AF38" i="27" s="1"/>
  <c r="AD18" i="27"/>
  <c r="Z15" i="27"/>
  <c r="AA64" i="27"/>
  <c r="AB64" i="27" s="1"/>
  <c r="AD75" i="27"/>
  <c r="AJ75" i="27" s="1"/>
  <c r="AD19" i="27"/>
  <c r="AF19" i="27" s="1"/>
  <c r="AB54" i="27"/>
  <c r="AB45" i="27"/>
  <c r="AC45" i="27" s="1"/>
  <c r="AD45" i="27" s="1"/>
  <c r="AF45" i="27" s="1"/>
  <c r="AC77" i="27"/>
  <c r="AD77" i="27" s="1"/>
  <c r="AJ77" i="27" s="1"/>
  <c r="AC67" i="27"/>
  <c r="AD67" i="27" s="1"/>
  <c r="AJ67" i="27" s="1"/>
  <c r="AG37" i="27"/>
  <c r="AD29" i="27"/>
  <c r="AF29" i="27" s="1"/>
  <c r="AF27" i="27"/>
  <c r="AB60" i="27"/>
  <c r="AC60" i="27" s="1"/>
  <c r="AB41" i="27"/>
  <c r="AC41" i="27" s="1"/>
  <c r="AG31" i="27"/>
  <c r="AB17" i="27"/>
  <c r="AE34" i="26"/>
  <c r="AG34" i="26" s="1"/>
  <c r="AA84" i="27"/>
  <c r="AG84" i="27" s="1"/>
  <c r="AB47" i="27"/>
  <c r="AC47" i="27" s="1"/>
  <c r="AB51" i="27"/>
  <c r="AC51" i="27" s="1"/>
  <c r="AD51" i="27" s="1"/>
  <c r="AB78" i="27"/>
  <c r="AC78" i="27" s="1"/>
  <c r="Z62" i="27"/>
  <c r="AG62" i="27" s="1"/>
  <c r="Z36" i="27"/>
  <c r="AB36" i="27" s="1"/>
  <c r="AA55" i="27"/>
  <c r="AB55" i="27" s="1"/>
  <c r="AC55" i="27" s="1"/>
  <c r="AG39" i="27"/>
  <c r="AG33" i="27"/>
  <c r="AD79" i="27"/>
  <c r="AF79" i="27" s="1"/>
  <c r="AH70" i="26"/>
  <c r="AH80" i="26"/>
  <c r="AD37" i="26"/>
  <c r="AI37" i="26" s="1"/>
  <c r="AH37" i="26"/>
  <c r="AD29" i="26"/>
  <c r="AE29" i="26" s="1"/>
  <c r="AJ29" i="26" s="1"/>
  <c r="AB39" i="27"/>
  <c r="AH25" i="29"/>
  <c r="AE67" i="26"/>
  <c r="AG67" i="26" s="1"/>
  <c r="AI33" i="29"/>
  <c r="AD31" i="26"/>
  <c r="AI31" i="26" s="1"/>
  <c r="Z61" i="27"/>
  <c r="AH79" i="27"/>
  <c r="AB31" i="27"/>
  <c r="AH31" i="27" s="1"/>
  <c r="AB37" i="27"/>
  <c r="AG29" i="27"/>
  <c r="Y73" i="27"/>
  <c r="AG48" i="26"/>
  <c r="AD36" i="26"/>
  <c r="AI36" i="26" s="1"/>
  <c r="AH31" i="26"/>
  <c r="AB33" i="27"/>
  <c r="W18" i="16"/>
  <c r="X18" i="16" s="1"/>
  <c r="Y18" i="16" s="1"/>
  <c r="AH19" i="27"/>
  <c r="AG34" i="27"/>
  <c r="AG78" i="27"/>
  <c r="AG49" i="27"/>
  <c r="AG19" i="27"/>
  <c r="AB80" i="27"/>
  <c r="AC80" i="27" s="1"/>
  <c r="Z58" i="27"/>
  <c r="AB58" i="27" s="1"/>
  <c r="AC58" i="27" s="1"/>
  <c r="Z40" i="27"/>
  <c r="AG40" i="27" s="1"/>
  <c r="Z50" i="27"/>
  <c r="Z76" i="27"/>
  <c r="AB26" i="27"/>
  <c r="AA50" i="27"/>
  <c r="AA69" i="27"/>
  <c r="AB69" i="27" s="1"/>
  <c r="AC69" i="27" s="1"/>
  <c r="AA68" i="27"/>
  <c r="AB68" i="27" s="1"/>
  <c r="AG26" i="27"/>
  <c r="AA81" i="27"/>
  <c r="AA59" i="27"/>
  <c r="AG59" i="27" s="1"/>
  <c r="AB44" i="27"/>
  <c r="AH44" i="27" s="1"/>
  <c r="AB49" i="27"/>
  <c r="AC49" i="27" s="1"/>
  <c r="AB43" i="27"/>
  <c r="AB53" i="27"/>
  <c r="AA70" i="27"/>
  <c r="AA48" i="27"/>
  <c r="AG48" i="27" s="1"/>
  <c r="Z83" i="27"/>
  <c r="Z71" i="27"/>
  <c r="Z46" i="27"/>
  <c r="Z85" i="27"/>
  <c r="AA32" i="27"/>
  <c r="AB32" i="27" s="1"/>
  <c r="AG45" i="27"/>
  <c r="Z66" i="27"/>
  <c r="Z63" i="27"/>
  <c r="AA46" i="27"/>
  <c r="AA63" i="27"/>
  <c r="AC34" i="27"/>
  <c r="AD34" i="27" s="1"/>
  <c r="AB56" i="27"/>
  <c r="AC56" i="27" s="1"/>
  <c r="AB74" i="27"/>
  <c r="AC74" i="27" s="1"/>
  <c r="AI35" i="26"/>
  <c r="AH84" i="26"/>
  <c r="AE78" i="26"/>
  <c r="AJ78" i="26" s="1"/>
  <c r="AG30" i="27"/>
  <c r="AH77" i="27"/>
  <c r="AG43" i="27"/>
  <c r="AH38" i="27"/>
  <c r="AG17" i="27"/>
  <c r="X12" i="27"/>
  <c r="AI38" i="27"/>
  <c r="AD65" i="26"/>
  <c r="AI41" i="26"/>
  <c r="AG51" i="27"/>
  <c r="AB54" i="26"/>
  <c r="AD54" i="26" s="1"/>
  <c r="AE54" i="26" s="1"/>
  <c r="AG54" i="26" s="1"/>
  <c r="Z12" i="29"/>
  <c r="AJ33" i="29"/>
  <c r="AH30" i="29"/>
  <c r="AD27" i="29"/>
  <c r="AE27" i="29" s="1"/>
  <c r="AG27" i="29" s="1"/>
  <c r="AH27" i="29"/>
  <c r="AA24" i="29"/>
  <c r="AA12" i="29" s="1"/>
  <c r="AE30" i="29"/>
  <c r="AG30" i="29" s="1"/>
  <c r="AD28" i="29"/>
  <c r="AH28" i="29"/>
  <c r="AH34" i="29"/>
  <c r="AI64" i="26"/>
  <c r="AH57" i="26"/>
  <c r="AH41" i="26"/>
  <c r="AI30" i="29"/>
  <c r="AE29" i="29"/>
  <c r="AJ29" i="29" s="1"/>
  <c r="AD26" i="29"/>
  <c r="AH26" i="29"/>
  <c r="AE41" i="26"/>
  <c r="AG41" i="26" s="1"/>
  <c r="AI25" i="29"/>
  <c r="AI29" i="29"/>
  <c r="AB32" i="29"/>
  <c r="AD34" i="29"/>
  <c r="AE25" i="29"/>
  <c r="AJ25" i="29" s="1"/>
  <c r="AG80" i="27"/>
  <c r="AI30" i="27"/>
  <c r="AI29" i="27"/>
  <c r="AH29" i="27"/>
  <c r="AH30" i="27"/>
  <c r="AI27" i="27"/>
  <c r="AA16" i="26"/>
  <c r="AH34" i="27"/>
  <c r="AG54" i="27"/>
  <c r="AJ35" i="26"/>
  <c r="AH27" i="27"/>
  <c r="AC17" i="26"/>
  <c r="AD17" i="26" s="1"/>
  <c r="AD16" i="26" s="1"/>
  <c r="AG75" i="27"/>
  <c r="AB76" i="26"/>
  <c r="AH59" i="26"/>
  <c r="AC49" i="26"/>
  <c r="AD49" i="26" s="1"/>
  <c r="AG18" i="27"/>
  <c r="AG67" i="27"/>
  <c r="Y25" i="27"/>
  <c r="AI19" i="27"/>
  <c r="AE60" i="26"/>
  <c r="AG60" i="26" s="1"/>
  <c r="AI60" i="26"/>
  <c r="AI79" i="27"/>
  <c r="AH19" i="26"/>
  <c r="AG47" i="27"/>
  <c r="AG60" i="27"/>
  <c r="AC76" i="26"/>
  <c r="AH18" i="27"/>
  <c r="AH82" i="26"/>
  <c r="AJ80" i="26"/>
  <c r="AE82" i="26"/>
  <c r="AG82" i="26" s="1"/>
  <c r="AH65" i="26"/>
  <c r="AI70" i="26"/>
  <c r="AE70" i="26"/>
  <c r="AJ70" i="26" s="1"/>
  <c r="AC58" i="26"/>
  <c r="AD58" i="26" s="1"/>
  <c r="AD73" i="26"/>
  <c r="AE73" i="26" s="1"/>
  <c r="AJ73" i="26" s="1"/>
  <c r="AI57" i="26"/>
  <c r="AI77" i="26"/>
  <c r="AI65" i="26"/>
  <c r="AH77" i="26"/>
  <c r="AB44" i="26"/>
  <c r="AD44" i="26" s="1"/>
  <c r="AE44" i="26" s="1"/>
  <c r="AJ44" i="26" s="1"/>
  <c r="AD84" i="26"/>
  <c r="AI84" i="26" s="1"/>
  <c r="AD63" i="26"/>
  <c r="AE63" i="26" s="1"/>
  <c r="AG63" i="26" s="1"/>
  <c r="AI28" i="26"/>
  <c r="AG80" i="26"/>
  <c r="AD43" i="26"/>
  <c r="AH36" i="26"/>
  <c r="AH43" i="26"/>
  <c r="AE57" i="26"/>
  <c r="AJ57" i="26" s="1"/>
  <c r="AC69" i="26"/>
  <c r="AH69" i="26" s="1"/>
  <c r="AG50" i="26"/>
  <c r="AI50" i="26"/>
  <c r="AC86" i="26"/>
  <c r="AD86" i="26" s="1"/>
  <c r="AH63" i="26"/>
  <c r="AD52" i="26"/>
  <c r="AI52" i="26" s="1"/>
  <c r="AH81" i="26"/>
  <c r="AJ34" i="26"/>
  <c r="AD59" i="26"/>
  <c r="AE59" i="26" s="1"/>
  <c r="AG59" i="26" s="1"/>
  <c r="AB79" i="26"/>
  <c r="AB62" i="26"/>
  <c r="AE64" i="26"/>
  <c r="AI72" i="26"/>
  <c r="AC46" i="26"/>
  <c r="AH46" i="26" s="1"/>
  <c r="AD38" i="26"/>
  <c r="AI38" i="26" s="1"/>
  <c r="AB39" i="26"/>
  <c r="AE65" i="26"/>
  <c r="AG65" i="26" s="1"/>
  <c r="AJ53" i="26"/>
  <c r="AC87" i="26"/>
  <c r="AH64" i="26"/>
  <c r="AI80" i="26"/>
  <c r="AH51" i="26"/>
  <c r="AD30" i="26"/>
  <c r="AD68" i="26"/>
  <c r="AE68" i="26" s="1"/>
  <c r="AB66" i="26"/>
  <c r="AC66" i="26" s="1"/>
  <c r="AI83" i="26"/>
  <c r="AH52" i="26"/>
  <c r="AD42" i="26"/>
  <c r="AI42" i="26" s="1"/>
  <c r="AA75" i="26"/>
  <c r="AE45" i="26"/>
  <c r="AJ45" i="26" s="1"/>
  <c r="AE83" i="26"/>
  <c r="AG83" i="26" s="1"/>
  <c r="AI19" i="26"/>
  <c r="Z12" i="26"/>
  <c r="AI81" i="26"/>
  <c r="AC79" i="26"/>
  <c r="AA27" i="26"/>
  <c r="AC62" i="26"/>
  <c r="AE81" i="26"/>
  <c r="AG81" i="26" s="1"/>
  <c r="AD51" i="26"/>
  <c r="AI51" i="26" s="1"/>
  <c r="AI18" i="26"/>
  <c r="AC39" i="26"/>
  <c r="AH38" i="26"/>
  <c r="AE18" i="26"/>
  <c r="AJ18" i="26" s="1"/>
  <c r="AG72" i="26"/>
  <c r="AC40" i="26"/>
  <c r="AH42" i="26"/>
  <c r="AE19" i="26"/>
  <c r="AG19" i="26" s="1"/>
  <c r="AC47" i="26"/>
  <c r="AD47" i="26" s="1"/>
  <c r="AG28" i="26"/>
  <c r="AE33" i="26"/>
  <c r="AG33" i="26" s="1"/>
  <c r="AE77" i="26"/>
  <c r="AG77" i="26" s="1"/>
  <c r="AI33" i="26"/>
  <c r="AB71" i="26"/>
  <c r="AC35" i="27" l="1"/>
  <c r="AI35" i="27" s="1"/>
  <c r="AG56" i="26"/>
  <c r="AE37" i="26"/>
  <c r="AG37" i="26" s="1"/>
  <c r="AJ41" i="26"/>
  <c r="AF30" i="27"/>
  <c r="AG82" i="27"/>
  <c r="AI82" i="27"/>
  <c r="AH51" i="27"/>
  <c r="AH45" i="27"/>
  <c r="AD82" i="27"/>
  <c r="AF82" i="27" s="1"/>
  <c r="AH36" i="27"/>
  <c r="AD41" i="27"/>
  <c r="AJ41" i="27" s="1"/>
  <c r="AG36" i="27"/>
  <c r="AC52" i="27"/>
  <c r="AI52" i="27" s="1"/>
  <c r="AF75" i="27"/>
  <c r="AD60" i="27"/>
  <c r="AJ19" i="27"/>
  <c r="AG52" i="27"/>
  <c r="AJ29" i="27"/>
  <c r="AH78" i="27"/>
  <c r="AH52" i="27"/>
  <c r="AB28" i="27"/>
  <c r="AC28" i="27" s="1"/>
  <c r="AI28" i="27" s="1"/>
  <c r="AJ38" i="27"/>
  <c r="AC57" i="27"/>
  <c r="AD57" i="27" s="1"/>
  <c r="AF57" i="27" s="1"/>
  <c r="AG57" i="27"/>
  <c r="AG55" i="27"/>
  <c r="AG15" i="27"/>
  <c r="AC36" i="27"/>
  <c r="AI36" i="27" s="1"/>
  <c r="AJ51" i="27"/>
  <c r="AD58" i="27"/>
  <c r="AJ58" i="27" s="1"/>
  <c r="AF18" i="27"/>
  <c r="AJ18" i="27"/>
  <c r="AF77" i="27"/>
  <c r="AC17" i="27"/>
  <c r="AB15" i="27"/>
  <c r="AH17" i="27"/>
  <c r="AB84" i="27"/>
  <c r="AH84" i="27" s="1"/>
  <c r="AJ34" i="27"/>
  <c r="AF34" i="27"/>
  <c r="AC64" i="27"/>
  <c r="AD64" i="27" s="1"/>
  <c r="AJ64" i="27" s="1"/>
  <c r="AC42" i="27"/>
  <c r="AI29" i="26"/>
  <c r="AI55" i="27"/>
  <c r="AC53" i="27"/>
  <c r="AD53" i="27" s="1"/>
  <c r="AJ53" i="27" s="1"/>
  <c r="AC37" i="27"/>
  <c r="AJ45" i="27"/>
  <c r="AD74" i="27"/>
  <c r="AJ74" i="27" s="1"/>
  <c r="AB81" i="27"/>
  <c r="AC81" i="27" s="1"/>
  <c r="AB83" i="27"/>
  <c r="AC83" i="27" s="1"/>
  <c r="AI83" i="27" s="1"/>
  <c r="AC43" i="27"/>
  <c r="AD43" i="27" s="1"/>
  <c r="AJ43" i="27" s="1"/>
  <c r="AB62" i="27"/>
  <c r="AH62" i="27" s="1"/>
  <c r="AB76" i="27"/>
  <c r="AH33" i="27"/>
  <c r="AH39" i="27"/>
  <c r="AD69" i="27"/>
  <c r="AF69" i="27" s="1"/>
  <c r="AJ79" i="27"/>
  <c r="AD55" i="27"/>
  <c r="AJ55" i="27" s="1"/>
  <c r="AD47" i="27"/>
  <c r="AF47" i="27" s="1"/>
  <c r="AD78" i="27"/>
  <c r="AD49" i="27"/>
  <c r="AF49" i="27" s="1"/>
  <c r="AJ65" i="27"/>
  <c r="AF51" i="27"/>
  <c r="AF67" i="27"/>
  <c r="AC54" i="27"/>
  <c r="AD54" i="27" s="1"/>
  <c r="AH55" i="27"/>
  <c r="AB70" i="27"/>
  <c r="AC70" i="27" s="1"/>
  <c r="AD70" i="27" s="1"/>
  <c r="AB61" i="27"/>
  <c r="AD35" i="27"/>
  <c r="AF35" i="27" s="1"/>
  <c r="AD56" i="27"/>
  <c r="AJ56" i="27" s="1"/>
  <c r="AD80" i="27"/>
  <c r="AF80" i="27" s="1"/>
  <c r="AC31" i="27"/>
  <c r="AI31" i="27" s="1"/>
  <c r="AC39" i="27"/>
  <c r="AJ67" i="26"/>
  <c r="AE36" i="26"/>
  <c r="AJ36" i="26" s="1"/>
  <c r="AE31" i="26"/>
  <c r="AG31" i="26" s="1"/>
  <c r="AG78" i="26"/>
  <c r="AH54" i="26"/>
  <c r="AH49" i="26"/>
  <c r="AH37" i="27"/>
  <c r="AH43" i="27"/>
  <c r="AC33" i="27"/>
  <c r="Z73" i="27"/>
  <c r="AC26" i="27"/>
  <c r="AI59" i="26"/>
  <c r="AI73" i="26"/>
  <c r="AH74" i="27"/>
  <c r="AG70" i="27"/>
  <c r="AG50" i="27"/>
  <c r="AG63" i="27"/>
  <c r="AB59" i="27"/>
  <c r="AC59" i="27" s="1"/>
  <c r="AC44" i="27"/>
  <c r="AB50" i="27"/>
  <c r="AH50" i="27" s="1"/>
  <c r="AC68" i="27"/>
  <c r="AB40" i="27"/>
  <c r="AH26" i="27"/>
  <c r="AC32" i="27"/>
  <c r="AD32" i="27" s="1"/>
  <c r="AI49" i="27"/>
  <c r="AH49" i="27"/>
  <c r="AI45" i="27"/>
  <c r="AB63" i="27"/>
  <c r="AC63" i="27" s="1"/>
  <c r="AB46" i="27"/>
  <c r="AH46" i="27" s="1"/>
  <c r="AH56" i="27"/>
  <c r="AI56" i="27"/>
  <c r="AA66" i="27"/>
  <c r="AB66" i="27" s="1"/>
  <c r="AC66" i="27" s="1"/>
  <c r="AA85" i="27"/>
  <c r="AB48" i="27"/>
  <c r="AA71" i="27"/>
  <c r="AH62" i="26"/>
  <c r="AG29" i="26"/>
  <c r="AG77" i="27"/>
  <c r="AG41" i="27"/>
  <c r="AI77" i="27"/>
  <c r="AH41" i="27"/>
  <c r="AI41" i="27"/>
  <c r="AH47" i="27"/>
  <c r="AI47" i="27"/>
  <c r="AI18" i="27"/>
  <c r="Y12" i="27"/>
  <c r="AG81" i="27"/>
  <c r="AI65" i="27"/>
  <c r="AG70" i="26"/>
  <c r="AC16" i="26"/>
  <c r="AG42" i="27"/>
  <c r="AH80" i="27"/>
  <c r="AH82" i="27"/>
  <c r="AG46" i="27"/>
  <c r="AG58" i="27"/>
  <c r="AJ30" i="29"/>
  <c r="AC32" i="29"/>
  <c r="AI27" i="29"/>
  <c r="AJ27" i="29"/>
  <c r="AH32" i="29"/>
  <c r="AD32" i="29"/>
  <c r="AE28" i="29"/>
  <c r="AG28" i="29" s="1"/>
  <c r="AG29" i="29"/>
  <c r="AI28" i="29"/>
  <c r="AH44" i="26"/>
  <c r="AI80" i="27"/>
  <c r="AI26" i="29"/>
  <c r="AG83" i="27"/>
  <c r="AG25" i="29"/>
  <c r="AI34" i="29"/>
  <c r="AE26" i="29"/>
  <c r="AG26" i="29" s="1"/>
  <c r="AI51" i="27"/>
  <c r="AG57" i="26"/>
  <c r="AH58" i="27"/>
  <c r="AE17" i="26"/>
  <c r="AG17" i="26" s="1"/>
  <c r="AC24" i="29"/>
  <c r="AH16" i="29"/>
  <c r="AB24" i="29"/>
  <c r="AB12" i="29" s="1"/>
  <c r="AE34" i="29"/>
  <c r="AI49" i="26"/>
  <c r="AH42" i="27"/>
  <c r="AH53" i="27"/>
  <c r="AH17" i="26"/>
  <c r="AH16" i="26" s="1"/>
  <c r="AH54" i="27"/>
  <c r="AD62" i="26"/>
  <c r="AI62" i="26" s="1"/>
  <c r="AG73" i="26"/>
  <c r="AI44" i="26"/>
  <c r="AJ60" i="26"/>
  <c r="AI17" i="26"/>
  <c r="AI16" i="26" s="1"/>
  <c r="AH76" i="26"/>
  <c r="AJ82" i="26"/>
  <c r="AB75" i="26"/>
  <c r="AH68" i="27"/>
  <c r="AI78" i="27"/>
  <c r="AJ31" i="26"/>
  <c r="AG76" i="27"/>
  <c r="AI67" i="27"/>
  <c r="AH60" i="27"/>
  <c r="AH67" i="27"/>
  <c r="AD76" i="26"/>
  <c r="AI76" i="26" s="1"/>
  <c r="AI75" i="27"/>
  <c r="Z25" i="27"/>
  <c r="AI60" i="27"/>
  <c r="AG53" i="27"/>
  <c r="AH57" i="27"/>
  <c r="AH58" i="26"/>
  <c r="AG68" i="27"/>
  <c r="AG64" i="27"/>
  <c r="AG32" i="27"/>
  <c r="AH75" i="27"/>
  <c r="AH65" i="27"/>
  <c r="AE84" i="26"/>
  <c r="AD66" i="26"/>
  <c r="AI66" i="26" s="1"/>
  <c r="AE49" i="26"/>
  <c r="AG49" i="26" s="1"/>
  <c r="AD46" i="26"/>
  <c r="AI46" i="26" s="1"/>
  <c r="AI58" i="26"/>
  <c r="AE52" i="26"/>
  <c r="AG52" i="26" s="1"/>
  <c r="AG44" i="26"/>
  <c r="AE58" i="26"/>
  <c r="AJ58" i="26" s="1"/>
  <c r="AD79" i="26"/>
  <c r="AI79" i="26" s="1"/>
  <c r="AJ19" i="26"/>
  <c r="AI63" i="26"/>
  <c r="AJ33" i="26"/>
  <c r="AH47" i="26"/>
  <c r="AI43" i="26"/>
  <c r="AE43" i="26"/>
  <c r="AI54" i="26"/>
  <c r="AG18" i="26"/>
  <c r="AI86" i="26"/>
  <c r="AD69" i="26"/>
  <c r="AI47" i="26"/>
  <c r="AG45" i="26"/>
  <c r="AA12" i="26"/>
  <c r="AJ83" i="26"/>
  <c r="AE38" i="26"/>
  <c r="AG38" i="26" s="1"/>
  <c r="AH79" i="26"/>
  <c r="AC71" i="26"/>
  <c r="AC27" i="26" s="1"/>
  <c r="AH40" i="26"/>
  <c r="AC75" i="26"/>
  <c r="AJ81" i="26"/>
  <c r="AE30" i="26"/>
  <c r="AJ30" i="26" s="1"/>
  <c r="AE47" i="26"/>
  <c r="AG47" i="26" s="1"/>
  <c r="AE86" i="26"/>
  <c r="AG86" i="26" s="1"/>
  <c r="AJ65" i="26"/>
  <c r="AB27" i="26"/>
  <c r="AH66" i="26"/>
  <c r="AI68" i="26"/>
  <c r="AG68" i="26"/>
  <c r="AJ37" i="26"/>
  <c r="AJ54" i="26"/>
  <c r="AE42" i="26"/>
  <c r="AI30" i="26"/>
  <c r="AH86" i="26"/>
  <c r="AH39" i="26"/>
  <c r="AJ68" i="26"/>
  <c r="AH87" i="26"/>
  <c r="AD87" i="26"/>
  <c r="AE87" i="26" s="1"/>
  <c r="AG64" i="26"/>
  <c r="AJ64" i="26"/>
  <c r="AJ63" i="26"/>
  <c r="AD39" i="26"/>
  <c r="AI39" i="26" s="1"/>
  <c r="AE51" i="26"/>
  <c r="AJ51" i="26" s="1"/>
  <c r="AJ77" i="26"/>
  <c r="AJ59" i="26"/>
  <c r="AD40" i="26"/>
  <c r="AE40" i="26" s="1"/>
  <c r="Z18" i="16"/>
  <c r="AE18" i="16" s="1"/>
  <c r="AD36" i="27" l="1"/>
  <c r="AJ36" i="27" s="1"/>
  <c r="AJ82" i="27"/>
  <c r="AJ69" i="27"/>
  <c r="AF74" i="27"/>
  <c r="AI57" i="27"/>
  <c r="AJ47" i="27"/>
  <c r="AF58" i="27"/>
  <c r="AI17" i="27"/>
  <c r="AI15" i="27" s="1"/>
  <c r="AH15" i="27"/>
  <c r="AH83" i="27"/>
  <c r="AH28" i="27"/>
  <c r="AH70" i="27"/>
  <c r="AD52" i="27"/>
  <c r="AF52" i="27" s="1"/>
  <c r="AF41" i="27"/>
  <c r="AI43" i="27"/>
  <c r="AF60" i="27"/>
  <c r="AJ60" i="27"/>
  <c r="AC84" i="27"/>
  <c r="AI84" i="27" s="1"/>
  <c r="AJ54" i="27"/>
  <c r="AJ70" i="27"/>
  <c r="AD28" i="27"/>
  <c r="AJ49" i="27"/>
  <c r="AI54" i="27"/>
  <c r="AD63" i="27"/>
  <c r="AJ63" i="27" s="1"/>
  <c r="AJ35" i="27"/>
  <c r="AD81" i="27"/>
  <c r="AF81" i="27" s="1"/>
  <c r="AD17" i="27"/>
  <c r="AC15" i="27"/>
  <c r="AI33" i="27"/>
  <c r="AD33" i="27"/>
  <c r="AF33" i="27" s="1"/>
  <c r="AG36" i="26"/>
  <c r="AC40" i="27"/>
  <c r="AD40" i="27" s="1"/>
  <c r="AJ40" i="27" s="1"/>
  <c r="AD42" i="27"/>
  <c r="AF42" i="27" s="1"/>
  <c r="AD68" i="27"/>
  <c r="AJ68" i="27" s="1"/>
  <c r="AD44" i="27"/>
  <c r="AJ44" i="27" s="1"/>
  <c r="AF53" i="27"/>
  <c r="AD59" i="27"/>
  <c r="AD31" i="27"/>
  <c r="AJ31" i="27" s="1"/>
  <c r="AD37" i="27"/>
  <c r="AJ37" i="27" s="1"/>
  <c r="AF43" i="27"/>
  <c r="AD66" i="27"/>
  <c r="AF66" i="27" s="1"/>
  <c r="AF54" i="27"/>
  <c r="AF64" i="27"/>
  <c r="AJ57" i="27"/>
  <c r="AI42" i="27"/>
  <c r="AB71" i="27"/>
  <c r="AI37" i="27"/>
  <c r="AI39" i="27"/>
  <c r="AF32" i="27"/>
  <c r="AJ32" i="27"/>
  <c r="AC76" i="27"/>
  <c r="AD83" i="27"/>
  <c r="AJ83" i="27" s="1"/>
  <c r="AF55" i="27"/>
  <c r="AJ80" i="27"/>
  <c r="AC61" i="27"/>
  <c r="AD61" i="27" s="1"/>
  <c r="AF70" i="27"/>
  <c r="AF78" i="27"/>
  <c r="AJ78" i="27"/>
  <c r="AD26" i="27"/>
  <c r="AF56" i="27"/>
  <c r="AC62" i="27"/>
  <c r="AI62" i="27" s="1"/>
  <c r="AD39" i="27"/>
  <c r="AF39" i="27" s="1"/>
  <c r="AH40" i="27"/>
  <c r="AI59" i="27"/>
  <c r="AC12" i="29"/>
  <c r="AI44" i="27"/>
  <c r="AB85" i="27"/>
  <c r="AB73" i="27" s="1"/>
  <c r="AA73" i="27"/>
  <c r="AE62" i="26"/>
  <c r="AJ62" i="26" s="1"/>
  <c r="AH59" i="27"/>
  <c r="AG66" i="27"/>
  <c r="AC46" i="27"/>
  <c r="AC50" i="27"/>
  <c r="AH48" i="27"/>
  <c r="AC48" i="27"/>
  <c r="AD48" i="27" s="1"/>
  <c r="AG71" i="27"/>
  <c r="AE76" i="26"/>
  <c r="AJ76" i="26" s="1"/>
  <c r="AI34" i="27"/>
  <c r="AG61" i="27"/>
  <c r="AI70" i="27"/>
  <c r="AI74" i="27"/>
  <c r="AE16" i="26"/>
  <c r="AE79" i="26"/>
  <c r="AG79" i="26" s="1"/>
  <c r="AG16" i="26"/>
  <c r="Z12" i="27"/>
  <c r="AH66" i="27"/>
  <c r="AJ28" i="29"/>
  <c r="AI32" i="29"/>
  <c r="AH24" i="29"/>
  <c r="AH12" i="29" s="1"/>
  <c r="AJ26" i="29"/>
  <c r="AI16" i="29"/>
  <c r="AG85" i="27"/>
  <c r="AG73" i="27" s="1"/>
  <c r="AJ34" i="29"/>
  <c r="AG34" i="29"/>
  <c r="AG32" i="29" s="1"/>
  <c r="AE32" i="29"/>
  <c r="AE46" i="26"/>
  <c r="AG46" i="26" s="1"/>
  <c r="AJ17" i="26"/>
  <c r="AJ16" i="26" s="1"/>
  <c r="AG16" i="29"/>
  <c r="AI26" i="27"/>
  <c r="AE24" i="29"/>
  <c r="AH69" i="27"/>
  <c r="AG58" i="26"/>
  <c r="AI53" i="27"/>
  <c r="AG69" i="27"/>
  <c r="AE66" i="26"/>
  <c r="AJ66" i="26" s="1"/>
  <c r="AJ52" i="26"/>
  <c r="AB12" i="26"/>
  <c r="AH81" i="27"/>
  <c r="AA25" i="27"/>
  <c r="AI32" i="27"/>
  <c r="AH76" i="27"/>
  <c r="AH63" i="27"/>
  <c r="AI63" i="27"/>
  <c r="AH32" i="27"/>
  <c r="AG84" i="26"/>
  <c r="AJ84" i="26"/>
  <c r="AJ49" i="26"/>
  <c r="AC12" i="26"/>
  <c r="AE69" i="26"/>
  <c r="AJ69" i="26" s="1"/>
  <c r="AG43" i="26"/>
  <c r="AJ43" i="26"/>
  <c r="AI87" i="26"/>
  <c r="AI75" i="26" s="1"/>
  <c r="AH75" i="26"/>
  <c r="AJ38" i="26"/>
  <c r="AG40" i="26"/>
  <c r="AG51" i="26"/>
  <c r="AJ47" i="26"/>
  <c r="AI69" i="26"/>
  <c r="AG87" i="26"/>
  <c r="AJ87" i="26"/>
  <c r="AJ86" i="26"/>
  <c r="AJ40" i="26"/>
  <c r="AJ42" i="26"/>
  <c r="AG42" i="26"/>
  <c r="AI40" i="26"/>
  <c r="AG30" i="26"/>
  <c r="AD75" i="26"/>
  <c r="AH71" i="26"/>
  <c r="AH27" i="26" s="1"/>
  <c r="AE39" i="26"/>
  <c r="AJ39" i="26" s="1"/>
  <c r="AD71" i="26"/>
  <c r="AE71" i="26" s="1"/>
  <c r="AJ79" i="26"/>
  <c r="AA18" i="16"/>
  <c r="AF18" i="16" s="1"/>
  <c r="AF36" i="27" l="1"/>
  <c r="AD84" i="27"/>
  <c r="AJ84" i="27" s="1"/>
  <c r="AD15" i="27"/>
  <c r="AI40" i="27"/>
  <c r="AJ52" i="27"/>
  <c r="AF63" i="27"/>
  <c r="AJ66" i="27"/>
  <c r="AF31" i="27"/>
  <c r="AF83" i="27"/>
  <c r="AF44" i="27"/>
  <c r="AD62" i="27"/>
  <c r="AF62" i="27" s="1"/>
  <c r="AG62" i="26"/>
  <c r="AJ39" i="27"/>
  <c r="AJ81" i="27"/>
  <c r="AJ33" i="27"/>
  <c r="AF28" i="27"/>
  <c r="AJ28" i="27"/>
  <c r="AD46" i="27"/>
  <c r="AF46" i="27" s="1"/>
  <c r="AF17" i="27"/>
  <c r="AJ17" i="27"/>
  <c r="AJ42" i="27"/>
  <c r="AH71" i="27"/>
  <c r="AJ48" i="27"/>
  <c r="AJ26" i="27"/>
  <c r="AF48" i="27"/>
  <c r="AG76" i="26"/>
  <c r="AC71" i="27"/>
  <c r="AI50" i="27"/>
  <c r="AD50" i="27"/>
  <c r="AJ50" i="27" s="1"/>
  <c r="AJ61" i="27"/>
  <c r="AF26" i="27"/>
  <c r="AF59" i="27"/>
  <c r="AJ59" i="27"/>
  <c r="AF40" i="27"/>
  <c r="AF68" i="27"/>
  <c r="AB25" i="27"/>
  <c r="AF61" i="27"/>
  <c r="AD76" i="27"/>
  <c r="AF37" i="27"/>
  <c r="AC85" i="27"/>
  <c r="AI85" i="27" s="1"/>
  <c r="AI46" i="27"/>
  <c r="AI48" i="27"/>
  <c r="AE75" i="26"/>
  <c r="AI58" i="27"/>
  <c r="AI76" i="27"/>
  <c r="AG25" i="27"/>
  <c r="AG12" i="27" s="1"/>
  <c r="AA12" i="27"/>
  <c r="AH61" i="27"/>
  <c r="AI61" i="27"/>
  <c r="AB18" i="16"/>
  <c r="AG18" i="16" s="1"/>
  <c r="AJ46" i="26"/>
  <c r="AE12" i="29"/>
  <c r="AG24" i="29"/>
  <c r="AG12" i="29" s="1"/>
  <c r="AI68" i="27"/>
  <c r="AH85" i="27"/>
  <c r="AH73" i="27" s="1"/>
  <c r="AD24" i="29"/>
  <c r="AD12" i="29" s="1"/>
  <c r="AJ24" i="29"/>
  <c r="AI24" i="29"/>
  <c r="AI12" i="29" s="1"/>
  <c r="AJ32" i="29"/>
  <c r="AG66" i="26"/>
  <c r="AG75" i="26"/>
  <c r="AI81" i="27"/>
  <c r="AJ75" i="26"/>
  <c r="AD27" i="26"/>
  <c r="AD12" i="26" s="1"/>
  <c r="AG69" i="26"/>
  <c r="AH64" i="27"/>
  <c r="AH12" i="26"/>
  <c r="AG39" i="26"/>
  <c r="AI71" i="26"/>
  <c r="AI27" i="26" s="1"/>
  <c r="AI12" i="26" s="1"/>
  <c r="AE27" i="26"/>
  <c r="AE12" i="26" s="1"/>
  <c r="AJ71" i="26"/>
  <c r="AJ27" i="26" s="1"/>
  <c r="AG71" i="26"/>
  <c r="AG108" i="23"/>
  <c r="V108" i="23"/>
  <c r="AC107" i="23"/>
  <c r="AG107" i="23" s="1"/>
  <c r="V107" i="23"/>
  <c r="AC106" i="23"/>
  <c r="AG106" i="23" s="1"/>
  <c r="V106" i="23"/>
  <c r="AC105" i="23"/>
  <c r="AG105" i="23" s="1"/>
  <c r="V105" i="23"/>
  <c r="AC104" i="23"/>
  <c r="AG104" i="23" s="1"/>
  <c r="V104" i="23"/>
  <c r="AC103" i="23"/>
  <c r="AG103" i="23" s="1"/>
  <c r="V103" i="23"/>
  <c r="AC102" i="23"/>
  <c r="AG102" i="23" s="1"/>
  <c r="V102" i="23"/>
  <c r="AC101" i="23"/>
  <c r="AG101" i="23" s="1"/>
  <c r="V101" i="23"/>
  <c r="AC100" i="23"/>
  <c r="AG100" i="23" s="1"/>
  <c r="V100" i="23"/>
  <c r="AG99" i="23"/>
  <c r="AC99" i="23"/>
  <c r="V99" i="23"/>
  <c r="AC98" i="23"/>
  <c r="AG98" i="23" s="1"/>
  <c r="V98" i="23"/>
  <c r="AC97" i="23"/>
  <c r="AG97" i="23" s="1"/>
  <c r="V97" i="23"/>
  <c r="AC96" i="23"/>
  <c r="AG96" i="23" s="1"/>
  <c r="V96" i="23"/>
  <c r="AF95" i="23"/>
  <c r="U95" i="23"/>
  <c r="V95" i="23" s="1"/>
  <c r="C95" i="23"/>
  <c r="AF94" i="23"/>
  <c r="U94" i="23"/>
  <c r="W94" i="23" s="1"/>
  <c r="C94" i="23"/>
  <c r="AF93" i="23"/>
  <c r="Y93" i="23" s="1"/>
  <c r="Z93" i="23" s="1"/>
  <c r="AA93" i="23"/>
  <c r="U93" i="23"/>
  <c r="AF92" i="23"/>
  <c r="Y92" i="23" s="1"/>
  <c r="U92" i="23"/>
  <c r="C92" i="23"/>
  <c r="AF91" i="23"/>
  <c r="Y91" i="23" s="1"/>
  <c r="U91" i="23"/>
  <c r="C91" i="23"/>
  <c r="AF90" i="23"/>
  <c r="Y90" i="23" s="1"/>
  <c r="W90" i="23"/>
  <c r="X90" i="23" s="1"/>
  <c r="V90" i="23"/>
  <c r="U90" i="23"/>
  <c r="C90" i="23"/>
  <c r="AF89" i="23"/>
  <c r="Y89" i="23" s="1"/>
  <c r="U89" i="23"/>
  <c r="W89" i="23" s="1"/>
  <c r="X89" i="23" s="1"/>
  <c r="C89" i="23"/>
  <c r="AF88" i="23"/>
  <c r="Y88" i="23" s="1"/>
  <c r="U88" i="23"/>
  <c r="C88" i="23"/>
  <c r="AF87" i="23"/>
  <c r="Y87" i="23" s="1"/>
  <c r="U87" i="23"/>
  <c r="W87" i="23" s="1"/>
  <c r="X87" i="23" s="1"/>
  <c r="C87" i="23"/>
  <c r="AF86" i="23"/>
  <c r="Y86" i="23" s="1"/>
  <c r="U86" i="23"/>
  <c r="V86" i="23" s="1"/>
  <c r="C86" i="23"/>
  <c r="AF85" i="23"/>
  <c r="Y85" i="23" s="1"/>
  <c r="U85" i="23"/>
  <c r="V85" i="23" s="1"/>
  <c r="C85" i="23"/>
  <c r="AF84" i="23"/>
  <c r="Y84" i="23" s="1"/>
  <c r="U84" i="23"/>
  <c r="V84" i="23" s="1"/>
  <c r="C84" i="23"/>
  <c r="AF83" i="23"/>
  <c r="Y83" i="23"/>
  <c r="U83" i="23"/>
  <c r="W83" i="23" s="1"/>
  <c r="X83" i="23" s="1"/>
  <c r="C83" i="23"/>
  <c r="AF82" i="23"/>
  <c r="Y82" i="23"/>
  <c r="U82" i="23"/>
  <c r="C82" i="23"/>
  <c r="P81" i="23"/>
  <c r="AC80" i="23"/>
  <c r="AG80" i="23" s="1"/>
  <c r="U80" i="23"/>
  <c r="AF79" i="23"/>
  <c r="U79" i="23"/>
  <c r="C79" i="23"/>
  <c r="AF78" i="23"/>
  <c r="U78" i="23"/>
  <c r="C78" i="23"/>
  <c r="AF77" i="23"/>
  <c r="U77" i="23"/>
  <c r="C77" i="23"/>
  <c r="AF76" i="23"/>
  <c r="U76" i="23"/>
  <c r="C76" i="23"/>
  <c r="AF75" i="23"/>
  <c r="Y75" i="23" s="1"/>
  <c r="U75" i="23"/>
  <c r="W75" i="23" s="1"/>
  <c r="X75" i="23" s="1"/>
  <c r="C75" i="23"/>
  <c r="AF74" i="23"/>
  <c r="Y74" i="23" s="1"/>
  <c r="W74" i="23"/>
  <c r="X74" i="23" s="1"/>
  <c r="U74" i="23"/>
  <c r="V74" i="23" s="1"/>
  <c r="C74" i="23"/>
  <c r="AF73" i="23"/>
  <c r="Y73" i="23" s="1"/>
  <c r="U73" i="23"/>
  <c r="W73" i="23" s="1"/>
  <c r="X73" i="23" s="1"/>
  <c r="C73" i="23"/>
  <c r="AF72" i="23"/>
  <c r="Y72" i="23" s="1"/>
  <c r="W72" i="23"/>
  <c r="X72" i="23" s="1"/>
  <c r="U72" i="23"/>
  <c r="V72" i="23" s="1"/>
  <c r="C72" i="23"/>
  <c r="AF71" i="23"/>
  <c r="Y71" i="23"/>
  <c r="U71" i="23"/>
  <c r="W71" i="23" s="1"/>
  <c r="X71" i="23" s="1"/>
  <c r="C71" i="23"/>
  <c r="AF70" i="23"/>
  <c r="Y70" i="23" s="1"/>
  <c r="W70" i="23"/>
  <c r="X70" i="23" s="1"/>
  <c r="Z70" i="23" s="1"/>
  <c r="V70" i="23"/>
  <c r="U70" i="23"/>
  <c r="C70" i="23"/>
  <c r="AF69" i="23"/>
  <c r="Y69" i="23" s="1"/>
  <c r="W69" i="23"/>
  <c r="X69" i="23" s="1"/>
  <c r="U69" i="23"/>
  <c r="V69" i="23" s="1"/>
  <c r="C69" i="23"/>
  <c r="AF68" i="23"/>
  <c r="Y68" i="23" s="1"/>
  <c r="V68" i="23"/>
  <c r="U68" i="23"/>
  <c r="W68" i="23" s="1"/>
  <c r="X68" i="23" s="1"/>
  <c r="C68" i="23"/>
  <c r="AF67" i="23"/>
  <c r="Y67" i="23" s="1"/>
  <c r="U67" i="23"/>
  <c r="C67" i="23"/>
  <c r="AF66" i="23"/>
  <c r="Y66" i="23" s="1"/>
  <c r="U66" i="23"/>
  <c r="W66" i="23" s="1"/>
  <c r="X66" i="23" s="1"/>
  <c r="C66" i="23"/>
  <c r="AF65" i="23"/>
  <c r="Y65" i="23" s="1"/>
  <c r="U65" i="23"/>
  <c r="V65" i="23" s="1"/>
  <c r="C65" i="23"/>
  <c r="AF64" i="23"/>
  <c r="Y64" i="23" s="1"/>
  <c r="U64" i="23"/>
  <c r="C64" i="23"/>
  <c r="AF63" i="23"/>
  <c r="Y63" i="23" s="1"/>
  <c r="W63" i="23"/>
  <c r="X63" i="23" s="1"/>
  <c r="U63" i="23"/>
  <c r="V63" i="23" s="1"/>
  <c r="C63" i="23"/>
  <c r="AF62" i="23"/>
  <c r="Y62" i="23" s="1"/>
  <c r="W62" i="23"/>
  <c r="X62" i="23" s="1"/>
  <c r="V62" i="23"/>
  <c r="U62" i="23"/>
  <c r="C62" i="23"/>
  <c r="AF61" i="23"/>
  <c r="Y61" i="23" s="1"/>
  <c r="W61" i="23"/>
  <c r="X61" i="23" s="1"/>
  <c r="U61" i="23"/>
  <c r="V61" i="23" s="1"/>
  <c r="C61" i="23"/>
  <c r="AF60" i="23"/>
  <c r="Y60" i="23" s="1"/>
  <c r="U60" i="23"/>
  <c r="W60" i="23" s="1"/>
  <c r="X60" i="23" s="1"/>
  <c r="C60" i="23"/>
  <c r="AF59" i="23"/>
  <c r="Y59" i="23" s="1"/>
  <c r="W59" i="23"/>
  <c r="X59" i="23" s="1"/>
  <c r="U59" i="23"/>
  <c r="V59" i="23" s="1"/>
  <c r="C59" i="23"/>
  <c r="AF58" i="23"/>
  <c r="Y58" i="23" s="1"/>
  <c r="U58" i="23"/>
  <c r="W58" i="23" s="1"/>
  <c r="X58" i="23" s="1"/>
  <c r="C58" i="23"/>
  <c r="AF57" i="23"/>
  <c r="Y57" i="23" s="1"/>
  <c r="U57" i="23"/>
  <c r="W57" i="23" s="1"/>
  <c r="C57" i="23"/>
  <c r="AF56" i="23"/>
  <c r="Y56" i="23" s="1"/>
  <c r="W56" i="23"/>
  <c r="Z56" i="23" s="1"/>
  <c r="V56" i="23"/>
  <c r="U56" i="23"/>
  <c r="C56" i="23"/>
  <c r="AF55" i="23"/>
  <c r="Y55" i="23" s="1"/>
  <c r="U55" i="23"/>
  <c r="C55" i="23"/>
  <c r="AF54" i="23"/>
  <c r="Y54" i="23" s="1"/>
  <c r="U54" i="23"/>
  <c r="W54" i="23" s="1"/>
  <c r="X54" i="23" s="1"/>
  <c r="C54" i="23"/>
  <c r="AF53" i="23"/>
  <c r="Y53" i="23" s="1"/>
  <c r="W53" i="23"/>
  <c r="X53" i="23" s="1"/>
  <c r="U53" i="23"/>
  <c r="V53" i="23" s="1"/>
  <c r="C53" i="23"/>
  <c r="AF52" i="23"/>
  <c r="Y52" i="23" s="1"/>
  <c r="W52" i="23"/>
  <c r="X52" i="23" s="1"/>
  <c r="V52" i="23"/>
  <c r="U52" i="23"/>
  <c r="C52" i="23"/>
  <c r="AF51" i="23"/>
  <c r="Y51" i="23" s="1"/>
  <c r="U51" i="23"/>
  <c r="V51" i="23" s="1"/>
  <c r="C51" i="23"/>
  <c r="AF50" i="23"/>
  <c r="Y50" i="23"/>
  <c r="U50" i="23"/>
  <c r="W50" i="23" s="1"/>
  <c r="X50" i="23" s="1"/>
  <c r="C50" i="23"/>
  <c r="AF49" i="23"/>
  <c r="Y49" i="23"/>
  <c r="U49" i="23"/>
  <c r="W49" i="23" s="1"/>
  <c r="X49" i="23" s="1"/>
  <c r="C49" i="23"/>
  <c r="AF48" i="23"/>
  <c r="Y48" i="23" s="1"/>
  <c r="W48" i="23"/>
  <c r="Z48" i="23" s="1"/>
  <c r="V48" i="23"/>
  <c r="U48" i="23"/>
  <c r="C48" i="23"/>
  <c r="AF47" i="23"/>
  <c r="Y47" i="23" s="1"/>
  <c r="U47" i="23"/>
  <c r="C47" i="23"/>
  <c r="AF46" i="23"/>
  <c r="Y46" i="23" s="1"/>
  <c r="U46" i="23"/>
  <c r="W46" i="23" s="1"/>
  <c r="X46" i="23" s="1"/>
  <c r="C46" i="23"/>
  <c r="AF45" i="23"/>
  <c r="Y45" i="23" s="1"/>
  <c r="U45" i="23"/>
  <c r="V45" i="23" s="1"/>
  <c r="C45" i="23"/>
  <c r="AF44" i="23"/>
  <c r="Y44" i="23" s="1"/>
  <c r="U44" i="23"/>
  <c r="W44" i="23" s="1"/>
  <c r="X44" i="23" s="1"/>
  <c r="C44" i="23"/>
  <c r="AF43" i="23"/>
  <c r="Y43" i="23" s="1"/>
  <c r="W43" i="23"/>
  <c r="X43" i="23" s="1"/>
  <c r="U43" i="23"/>
  <c r="V43" i="23" s="1"/>
  <c r="C43" i="23"/>
  <c r="AF42" i="23"/>
  <c r="Y42" i="23" s="1"/>
  <c r="U42" i="23"/>
  <c r="W42" i="23" s="1"/>
  <c r="X42" i="23" s="1"/>
  <c r="C42" i="23"/>
  <c r="AF41" i="23"/>
  <c r="Y41" i="23" s="1"/>
  <c r="U41" i="23"/>
  <c r="W41" i="23" s="1"/>
  <c r="X41" i="23" s="1"/>
  <c r="C41" i="23"/>
  <c r="AF40" i="23"/>
  <c r="Y40" i="23" s="1"/>
  <c r="U40" i="23"/>
  <c r="W40" i="23" s="1"/>
  <c r="Z40" i="23" s="1"/>
  <c r="C40" i="23"/>
  <c r="AF39" i="23"/>
  <c r="Y39" i="23" s="1"/>
  <c r="U39" i="23"/>
  <c r="C39" i="23"/>
  <c r="AF38" i="23"/>
  <c r="Y38" i="23" s="1"/>
  <c r="U38" i="23"/>
  <c r="W38" i="23" s="1"/>
  <c r="X38" i="23" s="1"/>
  <c r="C38" i="23"/>
  <c r="AF37" i="23"/>
  <c r="Y37" i="23" s="1"/>
  <c r="U37" i="23"/>
  <c r="V37" i="23" s="1"/>
  <c r="C37" i="23"/>
  <c r="AF36" i="23"/>
  <c r="Y36" i="23" s="1"/>
  <c r="U36" i="23"/>
  <c r="W36" i="23" s="1"/>
  <c r="X36" i="23" s="1"/>
  <c r="C36" i="23"/>
  <c r="AF35" i="23"/>
  <c r="Y35" i="23" s="1"/>
  <c r="U35" i="23"/>
  <c r="V35" i="23" s="1"/>
  <c r="C35" i="23"/>
  <c r="AF34" i="23"/>
  <c r="Y34" i="23" s="1"/>
  <c r="U34" i="23"/>
  <c r="C34" i="23"/>
  <c r="AF33" i="23"/>
  <c r="Y33" i="23" s="1"/>
  <c r="U33" i="23"/>
  <c r="W33" i="23" s="1"/>
  <c r="C33" i="23"/>
  <c r="AF32" i="23"/>
  <c r="Y32" i="23" s="1"/>
  <c r="W32" i="23"/>
  <c r="X32" i="23" s="1"/>
  <c r="V32" i="23"/>
  <c r="U32" i="23"/>
  <c r="C32" i="23"/>
  <c r="AF31" i="23"/>
  <c r="Y31" i="23" s="1"/>
  <c r="U31" i="23"/>
  <c r="V31" i="23" s="1"/>
  <c r="C31" i="23"/>
  <c r="AF30" i="23"/>
  <c r="Y30" i="23" s="1"/>
  <c r="U30" i="23"/>
  <c r="W30" i="23" s="1"/>
  <c r="X30" i="23" s="1"/>
  <c r="C30" i="23"/>
  <c r="AF29" i="23"/>
  <c r="Y29" i="23" s="1"/>
  <c r="U29" i="23"/>
  <c r="V29" i="23" s="1"/>
  <c r="C29" i="23"/>
  <c r="AF28" i="23"/>
  <c r="Y28" i="23" s="1"/>
  <c r="V28" i="23"/>
  <c r="U28" i="23"/>
  <c r="W28" i="23" s="1"/>
  <c r="X28" i="23" s="1"/>
  <c r="C28" i="23"/>
  <c r="P27" i="23"/>
  <c r="AG26" i="23"/>
  <c r="AC26" i="23"/>
  <c r="AG25" i="23"/>
  <c r="AC25" i="23"/>
  <c r="AG24" i="23"/>
  <c r="AC24" i="23"/>
  <c r="AG23" i="23"/>
  <c r="AC23" i="23"/>
  <c r="AG22" i="23"/>
  <c r="AC22" i="23"/>
  <c r="AG21" i="23"/>
  <c r="AC21" i="23"/>
  <c r="AG20" i="23"/>
  <c r="AC20" i="23"/>
  <c r="AF19" i="23"/>
  <c r="Y19" i="23" s="1"/>
  <c r="U19" i="23"/>
  <c r="W19" i="23" s="1"/>
  <c r="X19" i="23" s="1"/>
  <c r="C19" i="23"/>
  <c r="AF18" i="23"/>
  <c r="Y18" i="23" s="1"/>
  <c r="U18" i="23"/>
  <c r="V18" i="23" s="1"/>
  <c r="C18" i="23"/>
  <c r="AF17" i="23"/>
  <c r="Y17" i="23" s="1"/>
  <c r="U17" i="23"/>
  <c r="W17" i="23" s="1"/>
  <c r="X17" i="23" s="1"/>
  <c r="C17" i="23"/>
  <c r="P16" i="23"/>
  <c r="V16" i="23" s="1"/>
  <c r="V15" i="23"/>
  <c r="V14" i="23"/>
  <c r="V13" i="23"/>
  <c r="P12" i="23"/>
  <c r="P2" i="23" s="1"/>
  <c r="V36" i="23" l="1"/>
  <c r="W65" i="23"/>
  <c r="X65" i="23" s="1"/>
  <c r="V75" i="23"/>
  <c r="W95" i="23"/>
  <c r="X95" i="23" s="1"/>
  <c r="Z95" i="23" s="1"/>
  <c r="W85" i="23"/>
  <c r="X85" i="23" s="1"/>
  <c r="AF84" i="27"/>
  <c r="AJ62" i="27"/>
  <c r="AJ15" i="27"/>
  <c r="AF15" i="27"/>
  <c r="AF50" i="27"/>
  <c r="AJ46" i="27"/>
  <c r="AC73" i="27"/>
  <c r="AJ76" i="27"/>
  <c r="AI71" i="27"/>
  <c r="AD71" i="27"/>
  <c r="AD25" i="27" s="1"/>
  <c r="AD85" i="27"/>
  <c r="AJ85" i="27" s="1"/>
  <c r="AF76" i="27"/>
  <c r="AD18" i="16"/>
  <c r="AI73" i="27"/>
  <c r="AK78" i="26"/>
  <c r="AH25" i="27"/>
  <c r="AH12" i="27" s="1"/>
  <c r="AI69" i="27"/>
  <c r="AC25" i="27"/>
  <c r="AI64" i="27"/>
  <c r="AI66" i="27"/>
  <c r="AJ12" i="29"/>
  <c r="AB12" i="27"/>
  <c r="AJ12" i="26"/>
  <c r="Z42" i="23"/>
  <c r="AA42" i="23" s="1"/>
  <c r="AG27" i="26"/>
  <c r="AG12" i="26" s="1"/>
  <c r="Z61" i="23"/>
  <c r="AA61" i="23" s="1"/>
  <c r="Z90" i="23"/>
  <c r="AA90" i="23" s="1"/>
  <c r="AC90" i="23" s="1"/>
  <c r="Z28" i="23"/>
  <c r="AA28" i="23" s="1"/>
  <c r="Z30" i="23"/>
  <c r="AA30" i="23" s="1"/>
  <c r="AC30" i="23" s="1"/>
  <c r="Z65" i="23"/>
  <c r="AA65" i="23" s="1"/>
  <c r="AB65" i="23" s="1"/>
  <c r="Z74" i="23"/>
  <c r="AA74" i="23" s="1"/>
  <c r="AB74" i="23" s="1"/>
  <c r="Z87" i="23"/>
  <c r="AA87" i="23" s="1"/>
  <c r="Z46" i="23"/>
  <c r="AA46" i="23" s="1"/>
  <c r="AC46" i="23" s="1"/>
  <c r="Z50" i="23"/>
  <c r="AA50" i="23" s="1"/>
  <c r="Z58" i="23"/>
  <c r="AA58" i="23" s="1"/>
  <c r="Z75" i="23"/>
  <c r="AA75" i="23" s="1"/>
  <c r="Z83" i="23"/>
  <c r="AA83" i="23" s="1"/>
  <c r="AB83" i="23" s="1"/>
  <c r="Z17" i="23"/>
  <c r="AA17" i="23" s="1"/>
  <c r="Z62" i="23"/>
  <c r="AA62" i="23" s="1"/>
  <c r="Z73" i="23"/>
  <c r="AA73" i="23" s="1"/>
  <c r="V12" i="23"/>
  <c r="V17" i="23"/>
  <c r="Z32" i="23"/>
  <c r="AA32" i="23" s="1"/>
  <c r="AB32" i="23" s="1"/>
  <c r="V33" i="23"/>
  <c r="Z36" i="23"/>
  <c r="AA36" i="23" s="1"/>
  <c r="V40" i="23"/>
  <c r="V44" i="23"/>
  <c r="W51" i="23"/>
  <c r="X51" i="23" s="1"/>
  <c r="Z52" i="23"/>
  <c r="AA52" i="23" s="1"/>
  <c r="Z53" i="23"/>
  <c r="V54" i="23"/>
  <c r="V73" i="23"/>
  <c r="W84" i="23"/>
  <c r="X84" i="23" s="1"/>
  <c r="Z85" i="23"/>
  <c r="AA85" i="23" s="1"/>
  <c r="AB85" i="23" s="1"/>
  <c r="W86" i="23"/>
  <c r="X86" i="23" s="1"/>
  <c r="Z89" i="23"/>
  <c r="AA89" i="23" s="1"/>
  <c r="Z60" i="23"/>
  <c r="AA60" i="23" s="1"/>
  <c r="AC60" i="23" s="1"/>
  <c r="W35" i="23"/>
  <c r="X35" i="23" s="1"/>
  <c r="Z38" i="23"/>
  <c r="AA38" i="23" s="1"/>
  <c r="AC38" i="23" s="1"/>
  <c r="W45" i="23"/>
  <c r="X45" i="23" s="1"/>
  <c r="Z54" i="23"/>
  <c r="AA54" i="23" s="1"/>
  <c r="X56" i="23"/>
  <c r="V57" i="23"/>
  <c r="V60" i="23"/>
  <c r="V66" i="23"/>
  <c r="V71" i="23"/>
  <c r="Z86" i="23"/>
  <c r="AA86" i="23" s="1"/>
  <c r="AC86" i="23" s="1"/>
  <c r="V87" i="23"/>
  <c r="V89" i="23"/>
  <c r="V94" i="23"/>
  <c r="Z19" i="23"/>
  <c r="AA19" i="23" s="1"/>
  <c r="AB19" i="23" s="1"/>
  <c r="Z71" i="23"/>
  <c r="AA71" i="23" s="1"/>
  <c r="Z44" i="23"/>
  <c r="AA44" i="23" s="1"/>
  <c r="X33" i="23"/>
  <c r="Z33" i="23"/>
  <c r="W29" i="23"/>
  <c r="X29" i="23" s="1"/>
  <c r="V30" i="23"/>
  <c r="W34" i="23"/>
  <c r="V34" i="23"/>
  <c r="X40" i="23"/>
  <c r="V41" i="23"/>
  <c r="V47" i="23"/>
  <c r="W47" i="23"/>
  <c r="X47" i="23" s="1"/>
  <c r="Z49" i="23"/>
  <c r="AA56" i="23"/>
  <c r="AB56" i="23" s="1"/>
  <c r="AA40" i="23"/>
  <c r="AA48" i="23"/>
  <c r="AC48" i="23" s="1"/>
  <c r="AA70" i="23"/>
  <c r="AB70" i="23" s="1"/>
  <c r="W18" i="23"/>
  <c r="X18" i="23" s="1"/>
  <c r="V19" i="23"/>
  <c r="W31" i="23"/>
  <c r="X31" i="23" s="1"/>
  <c r="W37" i="23"/>
  <c r="X37" i="23" s="1"/>
  <c r="V38" i="23"/>
  <c r="V39" i="23"/>
  <c r="W39" i="23"/>
  <c r="X39" i="23" s="1"/>
  <c r="Z41" i="23"/>
  <c r="V46" i="23"/>
  <c r="X48" i="23"/>
  <c r="V49" i="23"/>
  <c r="V55" i="23"/>
  <c r="W55" i="23"/>
  <c r="X55" i="23" s="1"/>
  <c r="X57" i="23"/>
  <c r="Z57" i="23"/>
  <c r="V77" i="23"/>
  <c r="W77" i="23"/>
  <c r="Z43" i="23"/>
  <c r="Z59" i="23"/>
  <c r="Z63" i="23"/>
  <c r="W64" i="23"/>
  <c r="V64" i="23"/>
  <c r="W67" i="23"/>
  <c r="V67" i="23"/>
  <c r="V79" i="23"/>
  <c r="W79" i="23"/>
  <c r="V42" i="23"/>
  <c r="V50" i="23"/>
  <c r="V58" i="23"/>
  <c r="Z66" i="23"/>
  <c r="Z68" i="23"/>
  <c r="Z69" i="23"/>
  <c r="W82" i="23"/>
  <c r="V82" i="23"/>
  <c r="W91" i="23"/>
  <c r="V91" i="23"/>
  <c r="V76" i="23"/>
  <c r="W76" i="23"/>
  <c r="V78" i="23"/>
  <c r="W78" i="23"/>
  <c r="V88" i="23"/>
  <c r="W88" i="23"/>
  <c r="X88" i="23" s="1"/>
  <c r="X94" i="23"/>
  <c r="Z94" i="23" s="1"/>
  <c r="AB93" i="23"/>
  <c r="Z72" i="23"/>
  <c r="V83" i="23"/>
  <c r="W92" i="23"/>
  <c r="X92" i="23" s="1"/>
  <c r="V92" i="23"/>
  <c r="AC93" i="23"/>
  <c r="AD93" i="23" l="1"/>
  <c r="AC12" i="27"/>
  <c r="AJ71" i="27"/>
  <c r="AJ25" i="27" s="1"/>
  <c r="AF71" i="27"/>
  <c r="AF85" i="27"/>
  <c r="AF73" i="27" s="1"/>
  <c r="AJ73" i="27"/>
  <c r="AD73" i="27"/>
  <c r="AD12" i="27" s="1"/>
  <c r="AF25" i="27"/>
  <c r="AI25" i="27"/>
  <c r="AI12" i="27" s="1"/>
  <c r="AB89" i="23"/>
  <c r="Z51" i="23"/>
  <c r="AA51" i="23" s="1"/>
  <c r="AB51" i="23" s="1"/>
  <c r="AC17" i="23"/>
  <c r="Z39" i="23"/>
  <c r="AA39" i="23" s="1"/>
  <c r="AC39" i="23" s="1"/>
  <c r="AB30" i="23"/>
  <c r="AD30" i="23" s="1"/>
  <c r="AI30" i="23" s="1"/>
  <c r="AC70" i="23"/>
  <c r="AH70" i="23" s="1"/>
  <c r="AA53" i="23"/>
  <c r="AB53" i="23" s="1"/>
  <c r="AB71" i="23"/>
  <c r="Z31" i="23"/>
  <c r="AA31" i="23" s="1"/>
  <c r="AC83" i="23"/>
  <c r="AH83" i="23" s="1"/>
  <c r="AC54" i="23"/>
  <c r="Z84" i="23"/>
  <c r="AA84" i="23" s="1"/>
  <c r="AC85" i="23"/>
  <c r="AD85" i="23" s="1"/>
  <c r="AI85" i="23" s="1"/>
  <c r="AB54" i="23"/>
  <c r="Z35" i="23"/>
  <c r="AA35" i="23" s="1"/>
  <c r="AC56" i="23"/>
  <c r="AH56" i="23" s="1"/>
  <c r="AB52" i="23"/>
  <c r="AC52" i="23" s="1"/>
  <c r="AH52" i="23" s="1"/>
  <c r="AB86" i="23"/>
  <c r="AD86" i="23" s="1"/>
  <c r="Z45" i="23"/>
  <c r="AA45" i="23" s="1"/>
  <c r="AB87" i="23"/>
  <c r="AC40" i="23"/>
  <c r="AA49" i="23"/>
  <c r="AC44" i="23"/>
  <c r="AB44" i="23"/>
  <c r="AA59" i="23"/>
  <c r="AC59" i="23" s="1"/>
  <c r="AB62" i="23"/>
  <c r="AC62" i="23"/>
  <c r="AA41" i="23"/>
  <c r="AB41" i="23" s="1"/>
  <c r="AB75" i="23"/>
  <c r="AC75" i="23" s="1"/>
  <c r="AC58" i="23"/>
  <c r="AA72" i="23"/>
  <c r="AB72" i="23" s="1"/>
  <c r="AD56" i="23"/>
  <c r="AE56" i="23" s="1"/>
  <c r="AB28" i="23"/>
  <c r="AC28" i="23"/>
  <c r="AB46" i="23"/>
  <c r="AH46" i="23" s="1"/>
  <c r="AC87" i="23"/>
  <c r="AA68" i="23"/>
  <c r="AC71" i="23"/>
  <c r="X64" i="23"/>
  <c r="Z64" i="23" s="1"/>
  <c r="AC74" i="23"/>
  <c r="AD74" i="23" s="1"/>
  <c r="AB58" i="23"/>
  <c r="AB40" i="23"/>
  <c r="AB38" i="23"/>
  <c r="X78" i="23"/>
  <c r="Z78" i="23" s="1"/>
  <c r="X79" i="23"/>
  <c r="Z79" i="23" s="1"/>
  <c r="AB73" i="23"/>
  <c r="AC73" i="23" s="1"/>
  <c r="AH73" i="23" s="1"/>
  <c r="AA63" i="23"/>
  <c r="AC42" i="23"/>
  <c r="Z18" i="23"/>
  <c r="X77" i="23"/>
  <c r="Z77" i="23" s="1"/>
  <c r="Z92" i="23"/>
  <c r="X91" i="23"/>
  <c r="Z91" i="23"/>
  <c r="X67" i="23"/>
  <c r="Z67" i="23" s="1"/>
  <c r="AA43" i="23"/>
  <c r="AC43" i="23" s="1"/>
  <c r="Z47" i="23"/>
  <c r="AC32" i="23"/>
  <c r="AD32" i="23" s="1"/>
  <c r="AB60" i="23"/>
  <c r="AH60" i="23" s="1"/>
  <c r="Z37" i="23"/>
  <c r="AA33" i="23"/>
  <c r="AI93" i="23"/>
  <c r="AE93" i="23"/>
  <c r="AG93" i="23" s="1"/>
  <c r="X82" i="23"/>
  <c r="Z82" i="23"/>
  <c r="AC65" i="23"/>
  <c r="AB48" i="23"/>
  <c r="AD48" i="23" s="1"/>
  <c r="AC50" i="23"/>
  <c r="AA95" i="23"/>
  <c r="AB95" i="23" s="1"/>
  <c r="AH93" i="23"/>
  <c r="AA94" i="23"/>
  <c r="AB94" i="23" s="1"/>
  <c r="AC89" i="23"/>
  <c r="X76" i="23"/>
  <c r="Z76" i="23" s="1"/>
  <c r="AB90" i="23"/>
  <c r="AA69" i="23"/>
  <c r="AB69" i="23" s="1"/>
  <c r="Z88" i="23"/>
  <c r="AA66" i="23"/>
  <c r="AB66" i="23" s="1"/>
  <c r="AA57" i="23"/>
  <c r="AC57" i="23" s="1"/>
  <c r="AB42" i="23"/>
  <c r="AB36" i="23"/>
  <c r="AC36" i="23"/>
  <c r="Z55" i="23"/>
  <c r="AB50" i="23"/>
  <c r="X34" i="23"/>
  <c r="Z34" i="23"/>
  <c r="AB61" i="23"/>
  <c r="Z29" i="23"/>
  <c r="AC19" i="23"/>
  <c r="AB17" i="23"/>
  <c r="AJ12" i="27" l="1"/>
  <c r="AF12" i="27"/>
  <c r="AD89" i="23"/>
  <c r="AE89" i="23" s="1"/>
  <c r="AH30" i="23"/>
  <c r="AH54" i="23"/>
  <c r="AD83" i="23"/>
  <c r="AI83" i="23" s="1"/>
  <c r="AH87" i="23"/>
  <c r="AH85" i="23"/>
  <c r="AH28" i="23"/>
  <c r="AD54" i="23"/>
  <c r="AI54" i="23" s="1"/>
  <c r="AD71" i="23"/>
  <c r="AI71" i="23" s="1"/>
  <c r="AD44" i="23"/>
  <c r="AE44" i="23" s="1"/>
  <c r="AB43" i="23"/>
  <c r="AH43" i="23" s="1"/>
  <c r="AH44" i="23"/>
  <c r="AH50" i="23"/>
  <c r="AD58" i="23"/>
  <c r="AI58" i="23" s="1"/>
  <c r="AD70" i="23"/>
  <c r="AE70" i="23" s="1"/>
  <c r="AD62" i="23"/>
  <c r="AI62" i="23" s="1"/>
  <c r="AI56" i="23"/>
  <c r="AE85" i="23"/>
  <c r="AG85" i="23" s="1"/>
  <c r="AI86" i="23"/>
  <c r="AG56" i="23"/>
  <c r="AH71" i="23"/>
  <c r="AC53" i="23"/>
  <c r="AD43" i="23"/>
  <c r="AE43" i="23" s="1"/>
  <c r="AJ43" i="23" s="1"/>
  <c r="AD52" i="23"/>
  <c r="AI52" i="23" s="1"/>
  <c r="AH86" i="23"/>
  <c r="AC69" i="23"/>
  <c r="AD69" i="23" s="1"/>
  <c r="AE32" i="23"/>
  <c r="AG32" i="23" s="1"/>
  <c r="AE86" i="23"/>
  <c r="AG86" i="23" s="1"/>
  <c r="AJ56" i="23"/>
  <c r="AH62" i="23"/>
  <c r="AC49" i="23"/>
  <c r="AC94" i="23"/>
  <c r="AH94" i="23" s="1"/>
  <c r="AC51" i="23"/>
  <c r="AH51" i="23" s="1"/>
  <c r="AI32" i="23"/>
  <c r="AJ93" i="23"/>
  <c r="AB59" i="23"/>
  <c r="AH59" i="23" s="1"/>
  <c r="AB49" i="23"/>
  <c r="AI48" i="23"/>
  <c r="AI74" i="23"/>
  <c r="AA76" i="23"/>
  <c r="AA79" i="23"/>
  <c r="AB84" i="23"/>
  <c r="AA91" i="23"/>
  <c r="AB91" i="23" s="1"/>
  <c r="AH17" i="23"/>
  <c r="AA29" i="23"/>
  <c r="AC29" i="23" s="1"/>
  <c r="Z27" i="23"/>
  <c r="AE48" i="23"/>
  <c r="AG48" i="23" s="1"/>
  <c r="AD36" i="23"/>
  <c r="AE36" i="23" s="1"/>
  <c r="AH36" i="23"/>
  <c r="AD50" i="23"/>
  <c r="AI50" i="23" s="1"/>
  <c r="AB57" i="23"/>
  <c r="AD57" i="23" s="1"/>
  <c r="AD73" i="23"/>
  <c r="AE73" i="23" s="1"/>
  <c r="AC95" i="23"/>
  <c r="AD60" i="23"/>
  <c r="AE60" i="23" s="1"/>
  <c r="AA47" i="23"/>
  <c r="AC47" i="23" s="1"/>
  <c r="AA67" i="23"/>
  <c r="AC67" i="23" s="1"/>
  <c r="AA18" i="23"/>
  <c r="AA16" i="23" s="1"/>
  <c r="Z16" i="23"/>
  <c r="AD42" i="23"/>
  <c r="AE42" i="23" s="1"/>
  <c r="AJ42" i="23" s="1"/>
  <c r="AB45" i="23"/>
  <c r="AD38" i="23"/>
  <c r="AI38" i="23" s="1"/>
  <c r="AA64" i="23"/>
  <c r="AE71" i="23"/>
  <c r="AJ71" i="23" s="1"/>
  <c r="AC68" i="23"/>
  <c r="AH89" i="23"/>
  <c r="AC72" i="23"/>
  <c r="AH75" i="23"/>
  <c r="AD19" i="23"/>
  <c r="AI19" i="23" s="1"/>
  <c r="AA37" i="23"/>
  <c r="AA77" i="23"/>
  <c r="AC35" i="23"/>
  <c r="AA78" i="23"/>
  <c r="AD65" i="23"/>
  <c r="AI65" i="23" s="1"/>
  <c r="AD87" i="23"/>
  <c r="AD17" i="23"/>
  <c r="AA34" i="23"/>
  <c r="AB34" i="23" s="1"/>
  <c r="AA55" i="23"/>
  <c r="AB55" i="23" s="1"/>
  <c r="AC66" i="23"/>
  <c r="AC84" i="23"/>
  <c r="AH65" i="23"/>
  <c r="AC33" i="23"/>
  <c r="AB33" i="23"/>
  <c r="AC61" i="23"/>
  <c r="AJ89" i="23"/>
  <c r="AB35" i="23"/>
  <c r="AC45" i="23"/>
  <c r="AC63" i="23"/>
  <c r="AB63" i="23"/>
  <c r="AH38" i="23"/>
  <c r="AE74" i="23"/>
  <c r="AG74" i="23" s="1"/>
  <c r="AH74" i="23"/>
  <c r="AH19" i="23"/>
  <c r="AD46" i="23"/>
  <c r="AD28" i="23"/>
  <c r="AB39" i="23"/>
  <c r="AD39" i="23" s="1"/>
  <c r="AH58" i="23"/>
  <c r="AD75" i="23"/>
  <c r="AE75" i="23" s="1"/>
  <c r="AD40" i="23"/>
  <c r="AC31" i="23"/>
  <c r="AA88" i="23"/>
  <c r="AC88" i="23" s="1"/>
  <c r="AD90" i="23"/>
  <c r="AE90" i="23" s="1"/>
  <c r="AH90" i="23"/>
  <c r="AI89" i="23"/>
  <c r="AG89" i="23"/>
  <c r="AH48" i="23"/>
  <c r="Z81" i="23"/>
  <c r="AA82" i="23"/>
  <c r="AH42" i="23"/>
  <c r="AA92" i="23"/>
  <c r="AE30" i="23"/>
  <c r="AJ30" i="23" s="1"/>
  <c r="AB68" i="23"/>
  <c r="AC41" i="23"/>
  <c r="AH40" i="23"/>
  <c r="AB31" i="23"/>
  <c r="AH32" i="23"/>
  <c r="AD109" i="16"/>
  <c r="Z21" i="16"/>
  <c r="AD21" i="16" s="1"/>
  <c r="Z22" i="16"/>
  <c r="AD22" i="16" s="1"/>
  <c r="Z23" i="16"/>
  <c r="AD23" i="16" s="1"/>
  <c r="Z24" i="16"/>
  <c r="AD24" i="16" s="1"/>
  <c r="Z25" i="16"/>
  <c r="AD25" i="16" s="1"/>
  <c r="Z26" i="16"/>
  <c r="AD26" i="16" s="1"/>
  <c r="Z27" i="16"/>
  <c r="AD27" i="16" s="1"/>
  <c r="Z81" i="16"/>
  <c r="AD81" i="16" s="1"/>
  <c r="Z97" i="16"/>
  <c r="AD97" i="16" s="1"/>
  <c r="Z98" i="16"/>
  <c r="AD98" i="16" s="1"/>
  <c r="Z99" i="16"/>
  <c r="AD99" i="16" s="1"/>
  <c r="Z100" i="16"/>
  <c r="AD100" i="16" s="1"/>
  <c r="Z101" i="16"/>
  <c r="AD101" i="16" s="1"/>
  <c r="Z102" i="16"/>
  <c r="AD102" i="16" s="1"/>
  <c r="Z103" i="16"/>
  <c r="AD103" i="16" s="1"/>
  <c r="Z104" i="16"/>
  <c r="AD104" i="16" s="1"/>
  <c r="Z105" i="16"/>
  <c r="AD105" i="16" s="1"/>
  <c r="Z106" i="16"/>
  <c r="AD106" i="16" s="1"/>
  <c r="Z107" i="16"/>
  <c r="AD107" i="16" s="1"/>
  <c r="Z108" i="16"/>
  <c r="AD108" i="16" s="1"/>
  <c r="AD51" i="23" l="1"/>
  <c r="AI51" i="23" s="1"/>
  <c r="AE62" i="23"/>
  <c r="AG62" i="23" s="1"/>
  <c r="AE83" i="23"/>
  <c r="AG83" i="23" s="1"/>
  <c r="AE54" i="23"/>
  <c r="AG54" i="23" s="1"/>
  <c r="AJ44" i="23"/>
  <c r="AG44" i="23"/>
  <c r="AI44" i="23"/>
  <c r="AI43" i="23"/>
  <c r="AD94" i="23"/>
  <c r="AI94" i="23" s="1"/>
  <c r="AH49" i="23"/>
  <c r="AJ90" i="23"/>
  <c r="AC34" i="23"/>
  <c r="AD34" i="23" s="1"/>
  <c r="AE34" i="23" s="1"/>
  <c r="AI73" i="23"/>
  <c r="AD49" i="23"/>
  <c r="AE49" i="23" s="1"/>
  <c r="AJ49" i="23" s="1"/>
  <c r="AH69" i="23"/>
  <c r="AJ85" i="23"/>
  <c r="AH33" i="23"/>
  <c r="AI69" i="23"/>
  <c r="AH68" i="23"/>
  <c r="AG90" i="23"/>
  <c r="AE58" i="23"/>
  <c r="AJ58" i="23" s="1"/>
  <c r="AB18" i="23"/>
  <c r="AJ86" i="23"/>
  <c r="AG70" i="23"/>
  <c r="AJ70" i="23"/>
  <c r="AJ32" i="23"/>
  <c r="AI70" i="23"/>
  <c r="AB29" i="23"/>
  <c r="AH29" i="23" s="1"/>
  <c r="AE51" i="23"/>
  <c r="AJ51" i="23" s="1"/>
  <c r="AE19" i="23"/>
  <c r="AG19" i="23" s="1"/>
  <c r="AH35" i="23"/>
  <c r="AB67" i="23"/>
  <c r="AH67" i="23" s="1"/>
  <c r="AE69" i="23"/>
  <c r="AJ48" i="23"/>
  <c r="AG71" i="23"/>
  <c r="AH63" i="23"/>
  <c r="AH57" i="23"/>
  <c r="AH53" i="23"/>
  <c r="AD53" i="23"/>
  <c r="AI53" i="23" s="1"/>
  <c r="AJ73" i="23"/>
  <c r="AG73" i="23"/>
  <c r="AE87" i="23"/>
  <c r="AJ87" i="23" s="1"/>
  <c r="AJ62" i="23"/>
  <c r="AI42" i="23"/>
  <c r="AJ36" i="23"/>
  <c r="AJ19" i="23"/>
  <c r="AD59" i="23"/>
  <c r="AI59" i="23" s="1"/>
  <c r="AG36" i="23"/>
  <c r="AG42" i="23"/>
  <c r="AI87" i="23"/>
  <c r="AE52" i="23"/>
  <c r="AG52" i="23" s="1"/>
  <c r="AE50" i="23"/>
  <c r="AJ50" i="23" s="1"/>
  <c r="AC18" i="23"/>
  <c r="AI36" i="23"/>
  <c r="AE28" i="23"/>
  <c r="AJ28" i="23" s="1"/>
  <c r="AI28" i="23"/>
  <c r="AI17" i="23"/>
  <c r="AD72" i="23"/>
  <c r="AI72" i="23" s="1"/>
  <c r="AD31" i="23"/>
  <c r="AI31" i="23" s="1"/>
  <c r="AG30" i="23"/>
  <c r="AC92" i="23"/>
  <c r="AH41" i="23"/>
  <c r="AD68" i="23"/>
  <c r="AE68" i="23" s="1"/>
  <c r="AG68" i="23" s="1"/>
  <c r="AC55" i="23"/>
  <c r="AH55" i="23" s="1"/>
  <c r="AB78" i="23"/>
  <c r="AB37" i="23"/>
  <c r="AD41" i="23"/>
  <c r="AI41" i="23" s="1"/>
  <c r="AJ60" i="23"/>
  <c r="AD45" i="23"/>
  <c r="AI45" i="23" s="1"/>
  <c r="AI60" i="23"/>
  <c r="AD84" i="23"/>
  <c r="AE84" i="23" s="1"/>
  <c r="AG84" i="23" s="1"/>
  <c r="AE94" i="23"/>
  <c r="AJ94" i="23" s="1"/>
  <c r="AD33" i="23"/>
  <c r="AI33" i="23" s="1"/>
  <c r="AE65" i="23"/>
  <c r="AG65" i="23" s="1"/>
  <c r="AJ74" i="23"/>
  <c r="AG43" i="23"/>
  <c r="AA81" i="23"/>
  <c r="AC37" i="23"/>
  <c r="AD37" i="23" s="1"/>
  <c r="AE38" i="23"/>
  <c r="AJ38" i="23" s="1"/>
  <c r="AD35" i="23"/>
  <c r="AE35" i="23" s="1"/>
  <c r="AJ35" i="23" s="1"/>
  <c r="AE57" i="23"/>
  <c r="AG57" i="23" s="1"/>
  <c r="AI57" i="23"/>
  <c r="AE17" i="23"/>
  <c r="AJ17" i="23" s="1"/>
  <c r="AI75" i="23"/>
  <c r="AH45" i="23"/>
  <c r="AC82" i="23"/>
  <c r="AI90" i="23"/>
  <c r="AB88" i="23"/>
  <c r="AE40" i="23"/>
  <c r="AJ40" i="23" s="1"/>
  <c r="AI46" i="23"/>
  <c r="AE46" i="23"/>
  <c r="AJ46" i="23" s="1"/>
  <c r="AH61" i="23"/>
  <c r="AH84" i="23"/>
  <c r="AD66" i="23"/>
  <c r="AI66" i="23" s="1"/>
  <c r="AD63" i="23"/>
  <c r="AI63" i="23" s="1"/>
  <c r="AB77" i="23"/>
  <c r="AH72" i="23"/>
  <c r="AI39" i="23"/>
  <c r="AB64" i="23"/>
  <c r="AB47" i="23"/>
  <c r="AG60" i="23"/>
  <c r="AH66" i="23"/>
  <c r="AD61" i="23"/>
  <c r="AI61" i="23" s="1"/>
  <c r="AA27" i="23"/>
  <c r="AC91" i="23"/>
  <c r="AD91" i="23" s="1"/>
  <c r="AD95" i="23"/>
  <c r="AI95" i="23" s="1"/>
  <c r="AH31" i="23"/>
  <c r="AB92" i="23"/>
  <c r="AB82" i="23"/>
  <c r="AJ75" i="23"/>
  <c r="AG75" i="23"/>
  <c r="AE39" i="23"/>
  <c r="AG39" i="23" s="1"/>
  <c r="AC64" i="23"/>
  <c r="Z12" i="23"/>
  <c r="AH95" i="23"/>
  <c r="AB79" i="23"/>
  <c r="AC79" i="23" s="1"/>
  <c r="AB76" i="23"/>
  <c r="AI40" i="23"/>
  <c r="AH39" i="23"/>
  <c r="AE12" i="17"/>
  <c r="W12" i="17" s="1"/>
  <c r="AJ83" i="23" l="1"/>
  <c r="AJ54" i="23"/>
  <c r="AE33" i="23"/>
  <c r="AG33" i="23" s="1"/>
  <c r="AH18" i="23"/>
  <c r="AH16" i="23" s="1"/>
  <c r="AI84" i="23"/>
  <c r="AB16" i="23"/>
  <c r="AI49" i="23"/>
  <c r="AA12" i="23"/>
  <c r="AH34" i="23"/>
  <c r="AE59" i="23"/>
  <c r="AJ59" i="23" s="1"/>
  <c r="AG49" i="23"/>
  <c r="AH64" i="23"/>
  <c r="AD67" i="23"/>
  <c r="AI67" i="23" s="1"/>
  <c r="AE72" i="23"/>
  <c r="AG72" i="23" s="1"/>
  <c r="AG38" i="23"/>
  <c r="AG51" i="23"/>
  <c r="AJ57" i="23"/>
  <c r="AE41" i="23"/>
  <c r="AJ41" i="23" s="1"/>
  <c r="AD29" i="23"/>
  <c r="AI29" i="23" s="1"/>
  <c r="AG58" i="23"/>
  <c r="AE67" i="23"/>
  <c r="AG67" i="23" s="1"/>
  <c r="AG50" i="23"/>
  <c r="AG69" i="23"/>
  <c r="AJ69" i="23"/>
  <c r="AH92" i="23"/>
  <c r="AG40" i="23"/>
  <c r="AG46" i="23"/>
  <c r="AE53" i="23"/>
  <c r="AJ53" i="23" s="1"/>
  <c r="AE37" i="23"/>
  <c r="AJ37" i="23" s="1"/>
  <c r="AD92" i="23"/>
  <c r="AI92" i="23" s="1"/>
  <c r="AG87" i="23"/>
  <c r="AI91" i="23"/>
  <c r="AI37" i="23"/>
  <c r="AB81" i="23"/>
  <c r="AE61" i="23"/>
  <c r="AG61" i="23" s="1"/>
  <c r="AH82" i="23"/>
  <c r="AC16" i="23"/>
  <c r="AD18" i="23"/>
  <c r="AB27" i="23"/>
  <c r="AH91" i="23"/>
  <c r="AJ84" i="23"/>
  <c r="AH37" i="23"/>
  <c r="AJ52" i="23"/>
  <c r="AC76" i="23"/>
  <c r="AG17" i="23"/>
  <c r="AG35" i="23"/>
  <c r="AI35" i="23"/>
  <c r="AI68" i="23"/>
  <c r="AJ68" i="23"/>
  <c r="AD47" i="23"/>
  <c r="AE47" i="23" s="1"/>
  <c r="AG47" i="23" s="1"/>
  <c r="AD79" i="23"/>
  <c r="AE79" i="23" s="1"/>
  <c r="AG79" i="23" s="1"/>
  <c r="AG34" i="23"/>
  <c r="AJ34" i="23"/>
  <c r="AE91" i="23"/>
  <c r="AJ91" i="23" s="1"/>
  <c r="AJ65" i="23"/>
  <c r="AG37" i="23"/>
  <c r="AD55" i="23"/>
  <c r="AI55" i="23" s="1"/>
  <c r="AG94" i="23"/>
  <c r="AH88" i="23"/>
  <c r="AE45" i="23"/>
  <c r="AJ45" i="23" s="1"/>
  <c r="AC77" i="23"/>
  <c r="AH77" i="23" s="1"/>
  <c r="AD82" i="23"/>
  <c r="AE95" i="23"/>
  <c r="AG95" i="23" s="1"/>
  <c r="AG28" i="23"/>
  <c r="AH47" i="23"/>
  <c r="AJ39" i="23"/>
  <c r="AD88" i="23"/>
  <c r="AI88" i="23" s="1"/>
  <c r="AC81" i="23"/>
  <c r="AH79" i="23"/>
  <c r="AD64" i="23"/>
  <c r="AE31" i="23"/>
  <c r="AJ31" i="23" s="1"/>
  <c r="AC78" i="23"/>
  <c r="AE63" i="23"/>
  <c r="AG63" i="23" s="1"/>
  <c r="AJ61" i="23"/>
  <c r="AE66" i="23"/>
  <c r="AJ66" i="23" s="1"/>
  <c r="AI34" i="23"/>
  <c r="S12" i="17"/>
  <c r="U12" i="17" s="1"/>
  <c r="AJ33" i="23" l="1"/>
  <c r="AJ72" i="23"/>
  <c r="AJ67" i="23"/>
  <c r="V12" i="17"/>
  <c r="X12" i="17" s="1"/>
  <c r="AG59" i="23"/>
  <c r="AB12" i="23"/>
  <c r="AJ95" i="23"/>
  <c r="AE29" i="23"/>
  <c r="AG41" i="23"/>
  <c r="AD77" i="23"/>
  <c r="AE77" i="23" s="1"/>
  <c r="AI47" i="23"/>
  <c r="AE92" i="23"/>
  <c r="AE55" i="23"/>
  <c r="AG55" i="23" s="1"/>
  <c r="AG53" i="23"/>
  <c r="AH81" i="23"/>
  <c r="AJ47" i="23"/>
  <c r="AI79" i="23"/>
  <c r="AE18" i="23"/>
  <c r="AE16" i="23" s="1"/>
  <c r="AD16" i="23"/>
  <c r="AG31" i="23"/>
  <c r="AG91" i="23"/>
  <c r="AI18" i="23"/>
  <c r="AI16" i="23" s="1"/>
  <c r="AJ79" i="23"/>
  <c r="AG45" i="23"/>
  <c r="AG66" i="23"/>
  <c r="AE64" i="23"/>
  <c r="AJ64" i="23" s="1"/>
  <c r="AD78" i="23"/>
  <c r="AI78" i="23" s="1"/>
  <c r="AH76" i="23"/>
  <c r="AJ55" i="23"/>
  <c r="AE88" i="23"/>
  <c r="AG88" i="23" s="1"/>
  <c r="AH78" i="23"/>
  <c r="AJ63" i="23"/>
  <c r="AD76" i="23"/>
  <c r="AI76" i="23" s="1"/>
  <c r="AD81" i="23"/>
  <c r="AE82" i="23"/>
  <c r="AJ82" i="23" s="1"/>
  <c r="AI82" i="23"/>
  <c r="AI81" i="23" s="1"/>
  <c r="AI64" i="23"/>
  <c r="AC27" i="23"/>
  <c r="AC12" i="23" s="1"/>
  <c r="T12" i="17"/>
  <c r="AC19" i="16"/>
  <c r="V19" i="16" s="1"/>
  <c r="AC20" i="16"/>
  <c r="V20" i="16" s="1"/>
  <c r="AC29" i="16"/>
  <c r="V29" i="16" s="1"/>
  <c r="AC30" i="16"/>
  <c r="V30" i="16" s="1"/>
  <c r="AC31" i="16"/>
  <c r="V31" i="16" s="1"/>
  <c r="AC32" i="16"/>
  <c r="V32" i="16" s="1"/>
  <c r="AC33" i="16"/>
  <c r="V33" i="16" s="1"/>
  <c r="AC34" i="16"/>
  <c r="V34" i="16" s="1"/>
  <c r="AC35" i="16"/>
  <c r="V35" i="16" s="1"/>
  <c r="AC36" i="16"/>
  <c r="V36" i="16" s="1"/>
  <c r="AC37" i="16"/>
  <c r="V37" i="16" s="1"/>
  <c r="AC38" i="16"/>
  <c r="V38" i="16" s="1"/>
  <c r="AC39" i="16"/>
  <c r="V39" i="16" s="1"/>
  <c r="AC40" i="16"/>
  <c r="V40" i="16" s="1"/>
  <c r="AC41" i="16"/>
  <c r="V41" i="16" s="1"/>
  <c r="AC42" i="16"/>
  <c r="V42" i="16" s="1"/>
  <c r="AC43" i="16"/>
  <c r="V43" i="16" s="1"/>
  <c r="AC44" i="16"/>
  <c r="V44" i="16" s="1"/>
  <c r="AC45" i="16"/>
  <c r="V45" i="16" s="1"/>
  <c r="AC46" i="16"/>
  <c r="V46" i="16" s="1"/>
  <c r="AC47" i="16"/>
  <c r="V47" i="16" s="1"/>
  <c r="AC48" i="16"/>
  <c r="V48" i="16" s="1"/>
  <c r="AC49" i="16"/>
  <c r="V49" i="16" s="1"/>
  <c r="AC50" i="16"/>
  <c r="V50" i="16" s="1"/>
  <c r="AC51" i="16"/>
  <c r="V51" i="16" s="1"/>
  <c r="AC52" i="16"/>
  <c r="V52" i="16" s="1"/>
  <c r="AC53" i="16"/>
  <c r="V53" i="16" s="1"/>
  <c r="AC54" i="16"/>
  <c r="V54" i="16" s="1"/>
  <c r="AC55" i="16"/>
  <c r="V55" i="16" s="1"/>
  <c r="AC56" i="16"/>
  <c r="V56" i="16" s="1"/>
  <c r="AC57" i="16"/>
  <c r="V57" i="16" s="1"/>
  <c r="AC58" i="16"/>
  <c r="V58" i="16" s="1"/>
  <c r="AC59" i="16"/>
  <c r="V59" i="16" s="1"/>
  <c r="AC60" i="16"/>
  <c r="V60" i="16" s="1"/>
  <c r="AC61" i="16"/>
  <c r="V61" i="16" s="1"/>
  <c r="AC62" i="16"/>
  <c r="V62" i="16" s="1"/>
  <c r="AC63" i="16"/>
  <c r="V63" i="16" s="1"/>
  <c r="AC64" i="16"/>
  <c r="V64" i="16" s="1"/>
  <c r="AC65" i="16"/>
  <c r="V65" i="16" s="1"/>
  <c r="AC66" i="16"/>
  <c r="V66" i="16" s="1"/>
  <c r="AC67" i="16"/>
  <c r="V67" i="16" s="1"/>
  <c r="AC68" i="16"/>
  <c r="V68" i="16" s="1"/>
  <c r="AC69" i="16"/>
  <c r="V69" i="16" s="1"/>
  <c r="AC70" i="16"/>
  <c r="V70" i="16" s="1"/>
  <c r="AC71" i="16"/>
  <c r="V71" i="16" s="1"/>
  <c r="AC72" i="16"/>
  <c r="V72" i="16" s="1"/>
  <c r="AC73" i="16"/>
  <c r="V73" i="16" s="1"/>
  <c r="AC74" i="16"/>
  <c r="V74" i="16" s="1"/>
  <c r="AC75" i="16"/>
  <c r="V75" i="16" s="1"/>
  <c r="AC76" i="16"/>
  <c r="V76" i="16" s="1"/>
  <c r="AC77" i="16"/>
  <c r="AC78" i="16"/>
  <c r="AC79" i="16"/>
  <c r="AC80" i="16"/>
  <c r="AC83" i="16"/>
  <c r="V83" i="16" s="1"/>
  <c r="AC84" i="16"/>
  <c r="V84" i="16" s="1"/>
  <c r="AC85" i="16"/>
  <c r="V85" i="16" s="1"/>
  <c r="AC86" i="16"/>
  <c r="V86" i="16" s="1"/>
  <c r="AC87" i="16"/>
  <c r="V87" i="16" s="1"/>
  <c r="AC88" i="16"/>
  <c r="V88" i="16" s="1"/>
  <c r="AC89" i="16"/>
  <c r="V89" i="16" s="1"/>
  <c r="AC90" i="16"/>
  <c r="V90" i="16" s="1"/>
  <c r="AC91" i="16"/>
  <c r="V91" i="16" s="1"/>
  <c r="AC92" i="16"/>
  <c r="V92" i="16" s="1"/>
  <c r="AC93" i="16"/>
  <c r="V93" i="16" s="1"/>
  <c r="AC94" i="16"/>
  <c r="V94" i="16" s="1"/>
  <c r="W94" i="16" s="1"/>
  <c r="AC95" i="16"/>
  <c r="AC96" i="16"/>
  <c r="AC17" i="16"/>
  <c r="V17" i="16" s="1"/>
  <c r="Y12" i="17" l="1"/>
  <c r="AG77" i="23"/>
  <c r="AI77" i="23"/>
  <c r="AH27" i="23"/>
  <c r="AH12" i="23" s="1"/>
  <c r="AJ77" i="23"/>
  <c r="AJ29" i="23"/>
  <c r="AG29" i="23"/>
  <c r="AJ92" i="23"/>
  <c r="AG92" i="23"/>
  <c r="AE78" i="23"/>
  <c r="AG78" i="23" s="1"/>
  <c r="AI27" i="23"/>
  <c r="AI12" i="23" s="1"/>
  <c r="AG82" i="23"/>
  <c r="AE76" i="23"/>
  <c r="AJ76" i="23" s="1"/>
  <c r="AJ18" i="23"/>
  <c r="AJ16" i="23" s="1"/>
  <c r="AG18" i="23"/>
  <c r="AG16" i="23" s="1"/>
  <c r="AJ88" i="23"/>
  <c r="AJ81" i="23" s="1"/>
  <c r="AD27" i="23"/>
  <c r="AD12" i="23" s="1"/>
  <c r="AE81" i="23"/>
  <c r="AG64" i="23"/>
  <c r="X94" i="16"/>
  <c r="Z94" i="16" s="1"/>
  <c r="X10" i="17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29" i="16"/>
  <c r="R19" i="16"/>
  <c r="R20" i="16"/>
  <c r="R17" i="16"/>
  <c r="D12" i="17"/>
  <c r="C96" i="16"/>
  <c r="C95" i="16"/>
  <c r="C84" i="16"/>
  <c r="C85" i="16"/>
  <c r="C86" i="16"/>
  <c r="C87" i="16"/>
  <c r="C88" i="16"/>
  <c r="C89" i="16"/>
  <c r="C90" i="16"/>
  <c r="C91" i="16"/>
  <c r="C92" i="16"/>
  <c r="C93" i="16"/>
  <c r="C83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4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29" i="16"/>
  <c r="C19" i="16"/>
  <c r="C20" i="16"/>
  <c r="C17" i="16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Z12" i="17" l="1"/>
  <c r="AG81" i="23"/>
  <c r="AG76" i="23"/>
  <c r="AE27" i="23"/>
  <c r="AE12" i="23" s="1"/>
  <c r="AJ78" i="23"/>
  <c r="AJ27" i="23" s="1"/>
  <c r="AJ12" i="23" s="1"/>
  <c r="Y94" i="16"/>
  <c r="AE94" i="16" s="1"/>
  <c r="AG27" i="23"/>
  <c r="S17" i="16"/>
  <c r="T17" i="16"/>
  <c r="S89" i="16"/>
  <c r="T89" i="16"/>
  <c r="S72" i="16"/>
  <c r="T72" i="16"/>
  <c r="T60" i="16"/>
  <c r="S60" i="16"/>
  <c r="S48" i="16"/>
  <c r="T48" i="16"/>
  <c r="T36" i="16"/>
  <c r="S36" i="16"/>
  <c r="T20" i="16"/>
  <c r="U20" i="16" s="1"/>
  <c r="W20" i="16" s="1"/>
  <c r="S20" i="16"/>
  <c r="T96" i="16"/>
  <c r="U96" i="16" s="1"/>
  <c r="W96" i="16" s="1"/>
  <c r="X96" i="16" s="1"/>
  <c r="Y96" i="16" s="1"/>
  <c r="Z96" i="16" s="1"/>
  <c r="S96" i="16"/>
  <c r="T92" i="16"/>
  <c r="S92" i="16"/>
  <c r="T88" i="16"/>
  <c r="S88" i="16"/>
  <c r="T84" i="16"/>
  <c r="S84" i="16"/>
  <c r="T79" i="16"/>
  <c r="U79" i="16" s="1"/>
  <c r="W79" i="16" s="1"/>
  <c r="X79" i="16" s="1"/>
  <c r="Y79" i="16" s="1"/>
  <c r="S79" i="16"/>
  <c r="T75" i="16"/>
  <c r="U75" i="16" s="1"/>
  <c r="W75" i="16" s="1"/>
  <c r="S75" i="16"/>
  <c r="T71" i="16"/>
  <c r="U71" i="16" s="1"/>
  <c r="W71" i="16" s="1"/>
  <c r="X71" i="16" s="1"/>
  <c r="Z71" i="16" s="1"/>
  <c r="S71" i="16"/>
  <c r="T67" i="16"/>
  <c r="S67" i="16"/>
  <c r="T63" i="16"/>
  <c r="U63" i="16" s="1"/>
  <c r="W63" i="16" s="1"/>
  <c r="S63" i="16"/>
  <c r="S59" i="16"/>
  <c r="T59" i="16"/>
  <c r="U59" i="16" s="1"/>
  <c r="W59" i="16" s="1"/>
  <c r="X59" i="16" s="1"/>
  <c r="Z59" i="16" s="1"/>
  <c r="T55" i="16"/>
  <c r="U55" i="16" s="1"/>
  <c r="W55" i="16" s="1"/>
  <c r="S55" i="16"/>
  <c r="T51" i="16"/>
  <c r="S51" i="16"/>
  <c r="S47" i="16"/>
  <c r="T47" i="16"/>
  <c r="T43" i="16"/>
  <c r="S43" i="16"/>
  <c r="T39" i="16"/>
  <c r="S39" i="16"/>
  <c r="S35" i="16"/>
  <c r="T35" i="16"/>
  <c r="T31" i="16"/>
  <c r="S31" i="16"/>
  <c r="T93" i="16"/>
  <c r="S93" i="16"/>
  <c r="S80" i="16"/>
  <c r="T80" i="16"/>
  <c r="U80" i="16" s="1"/>
  <c r="W80" i="16" s="1"/>
  <c r="X80" i="16" s="1"/>
  <c r="T68" i="16"/>
  <c r="S68" i="16"/>
  <c r="S56" i="16"/>
  <c r="T56" i="16"/>
  <c r="T44" i="16"/>
  <c r="S44" i="16"/>
  <c r="T32" i="16"/>
  <c r="S32" i="16"/>
  <c r="S19" i="16"/>
  <c r="T19" i="16"/>
  <c r="U19" i="16" s="1"/>
  <c r="W19" i="16" s="1"/>
  <c r="T95" i="16"/>
  <c r="U95" i="16" s="1"/>
  <c r="W95" i="16" s="1"/>
  <c r="S95" i="16"/>
  <c r="T91" i="16"/>
  <c r="S91" i="16"/>
  <c r="T87" i="16"/>
  <c r="S87" i="16"/>
  <c r="T83" i="16"/>
  <c r="S83" i="16"/>
  <c r="T78" i="16"/>
  <c r="U78" i="16" s="1"/>
  <c r="W78" i="16" s="1"/>
  <c r="S78" i="16"/>
  <c r="T74" i="16"/>
  <c r="U74" i="16" s="1"/>
  <c r="W74" i="16" s="1"/>
  <c r="X74" i="16" s="1"/>
  <c r="S74" i="16"/>
  <c r="T70" i="16"/>
  <c r="U70" i="16" s="1"/>
  <c r="W70" i="16" s="1"/>
  <c r="X70" i="16" s="1"/>
  <c r="S70" i="16"/>
  <c r="T66" i="16"/>
  <c r="S66" i="16"/>
  <c r="T62" i="16"/>
  <c r="U62" i="16" s="1"/>
  <c r="W62" i="16" s="1"/>
  <c r="X62" i="16" s="1"/>
  <c r="Y62" i="16" s="1"/>
  <c r="Z62" i="16" s="1"/>
  <c r="S62" i="16"/>
  <c r="T58" i="16"/>
  <c r="S58" i="16"/>
  <c r="T54" i="16"/>
  <c r="S54" i="16"/>
  <c r="T50" i="16"/>
  <c r="S50" i="16"/>
  <c r="T46" i="16"/>
  <c r="S46" i="16"/>
  <c r="T42" i="16"/>
  <c r="S42" i="16"/>
  <c r="T38" i="16"/>
  <c r="S38" i="16"/>
  <c r="T34" i="16"/>
  <c r="S34" i="16"/>
  <c r="T30" i="16"/>
  <c r="S30" i="16"/>
  <c r="T29" i="16"/>
  <c r="S29" i="16"/>
  <c r="T85" i="16"/>
  <c r="S85" i="16"/>
  <c r="T76" i="16"/>
  <c r="S76" i="16"/>
  <c r="S64" i="16"/>
  <c r="T64" i="16"/>
  <c r="T52" i="16"/>
  <c r="S52" i="16"/>
  <c r="S40" i="16"/>
  <c r="T40" i="16"/>
  <c r="S90" i="16"/>
  <c r="T90" i="16"/>
  <c r="T86" i="16"/>
  <c r="S86" i="16"/>
  <c r="T77" i="16"/>
  <c r="U77" i="16" s="1"/>
  <c r="W77" i="16" s="1"/>
  <c r="S77" i="16"/>
  <c r="T73" i="16"/>
  <c r="U73" i="16" s="1"/>
  <c r="W73" i="16" s="1"/>
  <c r="S73" i="16"/>
  <c r="T69" i="16"/>
  <c r="U69" i="16" s="1"/>
  <c r="W69" i="16" s="1"/>
  <c r="S69" i="16"/>
  <c r="T65" i="16"/>
  <c r="U65" i="16" s="1"/>
  <c r="W65" i="16" s="1"/>
  <c r="S65" i="16"/>
  <c r="T61" i="16"/>
  <c r="U61" i="16" s="1"/>
  <c r="W61" i="16" s="1"/>
  <c r="S61" i="16"/>
  <c r="T57" i="16"/>
  <c r="S57" i="16"/>
  <c r="T53" i="16"/>
  <c r="U53" i="16" s="1"/>
  <c r="W53" i="16" s="1"/>
  <c r="X53" i="16" s="1"/>
  <c r="S53" i="16"/>
  <c r="T49" i="16"/>
  <c r="S49" i="16"/>
  <c r="T45" i="16"/>
  <c r="S45" i="16"/>
  <c r="T41" i="16"/>
  <c r="S41" i="16"/>
  <c r="T37" i="16"/>
  <c r="S37" i="16"/>
  <c r="T33" i="16"/>
  <c r="S33" i="16"/>
  <c r="X63" i="16"/>
  <c r="Z63" i="16" s="1"/>
  <c r="X55" i="16"/>
  <c r="Z55" i="16" s="1"/>
  <c r="Y10" i="17"/>
  <c r="P82" i="16"/>
  <c r="P28" i="16"/>
  <c r="AA12" i="17" l="1"/>
  <c r="AG12" i="23"/>
  <c r="AA94" i="16"/>
  <c r="AB94" i="16" s="1"/>
  <c r="AG94" i="16" s="1"/>
  <c r="AF94" i="16"/>
  <c r="X73" i="16"/>
  <c r="Y73" i="16" s="1"/>
  <c r="Z73" i="16" s="1"/>
  <c r="X61" i="16"/>
  <c r="Z61" i="16" s="1"/>
  <c r="X77" i="16"/>
  <c r="Y77" i="16" s="1"/>
  <c r="Z77" i="16" s="1"/>
  <c r="AE62" i="16"/>
  <c r="AA62" i="16"/>
  <c r="AF62" i="16" s="1"/>
  <c r="X78" i="16"/>
  <c r="Y78" i="16" s="1"/>
  <c r="Z78" i="16" s="1"/>
  <c r="X65" i="16"/>
  <c r="Z65" i="16" s="1"/>
  <c r="X75" i="16"/>
  <c r="Y75" i="16" s="1"/>
  <c r="X95" i="16"/>
  <c r="Y95" i="16" s="1"/>
  <c r="Z95" i="16" s="1"/>
  <c r="AE96" i="16"/>
  <c r="AA96" i="16"/>
  <c r="AF96" i="16" s="1"/>
  <c r="X19" i="16"/>
  <c r="Y19" i="16" s="1"/>
  <c r="X20" i="16"/>
  <c r="Z20" i="16" s="1"/>
  <c r="Z10" i="17"/>
  <c r="W56" i="16"/>
  <c r="U56" i="16"/>
  <c r="W47" i="16"/>
  <c r="U47" i="16"/>
  <c r="W30" i="16"/>
  <c r="U30" i="16"/>
  <c r="U87" i="16"/>
  <c r="W87" i="16"/>
  <c r="W32" i="16"/>
  <c r="U32" i="16"/>
  <c r="W31" i="16"/>
  <c r="U31" i="16"/>
  <c r="W39" i="16"/>
  <c r="U39" i="16"/>
  <c r="W88" i="16"/>
  <c r="U88" i="16"/>
  <c r="U36" i="16"/>
  <c r="W36" i="16"/>
  <c r="U60" i="16"/>
  <c r="W60" i="16" s="1"/>
  <c r="W45" i="16"/>
  <c r="U45" i="16"/>
  <c r="W89" i="16"/>
  <c r="U89" i="16"/>
  <c r="W38" i="16"/>
  <c r="U38" i="16"/>
  <c r="W54" i="16"/>
  <c r="U54" i="16"/>
  <c r="X69" i="16"/>
  <c r="Z69" i="16" s="1"/>
  <c r="U41" i="16"/>
  <c r="W41" i="16"/>
  <c r="U86" i="16"/>
  <c r="W86" i="16"/>
  <c r="U52" i="16"/>
  <c r="W52" i="16"/>
  <c r="U76" i="16"/>
  <c r="W76" i="16" s="1"/>
  <c r="U29" i="16"/>
  <c r="W29" i="16"/>
  <c r="W35" i="16"/>
  <c r="U35" i="16"/>
  <c r="W48" i="16"/>
  <c r="U48" i="16"/>
  <c r="U72" i="16"/>
  <c r="W72" i="16" s="1"/>
  <c r="W17" i="16"/>
  <c r="U17" i="16"/>
  <c r="W37" i="16"/>
  <c r="U37" i="16"/>
  <c r="W85" i="16"/>
  <c r="U85" i="16"/>
  <c r="W46" i="16"/>
  <c r="U46" i="16"/>
  <c r="U33" i="16"/>
  <c r="W33" i="16"/>
  <c r="U49" i="16"/>
  <c r="W49" i="16"/>
  <c r="W57" i="16"/>
  <c r="U57" i="16"/>
  <c r="U90" i="16"/>
  <c r="W90" i="16"/>
  <c r="W40" i="16"/>
  <c r="U40" i="16"/>
  <c r="U64" i="16"/>
  <c r="W64" i="16" s="1"/>
  <c r="W34" i="16"/>
  <c r="U34" i="16"/>
  <c r="W42" i="16"/>
  <c r="U42" i="16"/>
  <c r="W50" i="16"/>
  <c r="U50" i="16"/>
  <c r="W58" i="16"/>
  <c r="U58" i="16"/>
  <c r="W66" i="16"/>
  <c r="U66" i="16"/>
  <c r="W83" i="16"/>
  <c r="U83" i="16"/>
  <c r="W91" i="16"/>
  <c r="U91" i="16"/>
  <c r="U44" i="16"/>
  <c r="W44" i="16"/>
  <c r="U68" i="16"/>
  <c r="W68" i="16" s="1"/>
  <c r="W93" i="16"/>
  <c r="U93" i="16"/>
  <c r="W43" i="16"/>
  <c r="U43" i="16"/>
  <c r="W51" i="16"/>
  <c r="U51" i="16"/>
  <c r="W67" i="16"/>
  <c r="U67" i="16"/>
  <c r="W84" i="16"/>
  <c r="U84" i="16"/>
  <c r="W92" i="16"/>
  <c r="U92" i="16"/>
  <c r="Y63" i="16"/>
  <c r="AA63" i="16" s="1"/>
  <c r="Z79" i="16"/>
  <c r="AA79" i="16" s="1"/>
  <c r="Y74" i="16"/>
  <c r="Z74" i="16" s="1"/>
  <c r="Y70" i="16"/>
  <c r="Y80" i="16"/>
  <c r="Y53" i="16"/>
  <c r="Z53" i="16" s="1"/>
  <c r="Y59" i="16"/>
  <c r="Y55" i="16"/>
  <c r="AE55" i="16" s="1"/>
  <c r="Y71" i="16"/>
  <c r="AE71" i="16" s="1"/>
  <c r="Z70" i="16"/>
  <c r="P16" i="16"/>
  <c r="P12" i="16" s="1"/>
  <c r="S13" i="16"/>
  <c r="S14" i="16"/>
  <c r="S15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AB12" i="17" l="1"/>
  <c r="AH12" i="17" s="1"/>
  <c r="AH10" i="17" s="1"/>
  <c r="Y20" i="16"/>
  <c r="AE20" i="16" s="1"/>
  <c r="AD94" i="16"/>
  <c r="Z19" i="16"/>
  <c r="AE19" i="16" s="1"/>
  <c r="AA59" i="16"/>
  <c r="AF59" i="16" s="1"/>
  <c r="Y65" i="16"/>
  <c r="AE65" i="16" s="1"/>
  <c r="AE73" i="16"/>
  <c r="X68" i="16"/>
  <c r="Z68" i="16" s="1"/>
  <c r="X90" i="16"/>
  <c r="X44" i="16"/>
  <c r="Z44" i="16" s="1"/>
  <c r="X76" i="16"/>
  <c r="X86" i="16"/>
  <c r="X45" i="16"/>
  <c r="X87" i="16"/>
  <c r="AA74" i="16"/>
  <c r="AB74" i="16" s="1"/>
  <c r="AD74" i="16" s="1"/>
  <c r="AB96" i="16"/>
  <c r="AD96" i="16" s="1"/>
  <c r="AE79" i="16"/>
  <c r="AA71" i="16"/>
  <c r="AE63" i="16"/>
  <c r="AA55" i="16"/>
  <c r="AB55" i="16" s="1"/>
  <c r="AA70" i="16"/>
  <c r="AB70" i="16" s="1"/>
  <c r="AA77" i="16"/>
  <c r="AB77" i="16" s="1"/>
  <c r="AD77" i="16" s="1"/>
  <c r="AA53" i="16"/>
  <c r="AB53" i="16" s="1"/>
  <c r="AA73" i="16"/>
  <c r="AB73" i="16" s="1"/>
  <c r="X91" i="16"/>
  <c r="Z91" i="16" s="1"/>
  <c r="X48" i="16"/>
  <c r="Z48" i="16" s="1"/>
  <c r="X32" i="16"/>
  <c r="X56" i="16"/>
  <c r="Z56" i="16" s="1"/>
  <c r="Y44" i="16"/>
  <c r="AE44" i="16" s="1"/>
  <c r="X33" i="16"/>
  <c r="AE74" i="16"/>
  <c r="AE59" i="16"/>
  <c r="AA65" i="16"/>
  <c r="AB65" i="16" s="1"/>
  <c r="AG65" i="16" s="1"/>
  <c r="AB79" i="16"/>
  <c r="AG79" i="16" s="1"/>
  <c r="AB63" i="16"/>
  <c r="AG63" i="16" s="1"/>
  <c r="AA78" i="16"/>
  <c r="AB78" i="16" s="1"/>
  <c r="AG78" i="16" s="1"/>
  <c r="AE70" i="16"/>
  <c r="AG70" i="16"/>
  <c r="AB62" i="16"/>
  <c r="AG62" i="16" s="1"/>
  <c r="X49" i="16"/>
  <c r="Y61" i="16"/>
  <c r="AE61" i="16" s="1"/>
  <c r="AA10" i="17"/>
  <c r="X40" i="16"/>
  <c r="X37" i="16"/>
  <c r="X52" i="16"/>
  <c r="Z52" i="16" s="1"/>
  <c r="X41" i="16"/>
  <c r="Z41" i="16" s="1"/>
  <c r="X36" i="16"/>
  <c r="AA95" i="16"/>
  <c r="AG12" i="17"/>
  <c r="AG10" i="17" s="1"/>
  <c r="AF65" i="16"/>
  <c r="AF79" i="16"/>
  <c r="AF63" i="16"/>
  <c r="AE78" i="16"/>
  <c r="AE77" i="16"/>
  <c r="AE53" i="16"/>
  <c r="AA20" i="16"/>
  <c r="AF20" i="16" s="1"/>
  <c r="AE95" i="16"/>
  <c r="X72" i="16"/>
  <c r="Z72" i="16" s="1"/>
  <c r="X60" i="16"/>
  <c r="Z60" i="16" s="1"/>
  <c r="X64" i="16"/>
  <c r="Z64" i="16" s="1"/>
  <c r="W28" i="16"/>
  <c r="X29" i="16"/>
  <c r="Z29" i="16" s="1"/>
  <c r="X89" i="16"/>
  <c r="Z89" i="16" s="1"/>
  <c r="X88" i="16"/>
  <c r="Y88" i="16" s="1"/>
  <c r="X31" i="16"/>
  <c r="Y31" i="16" s="1"/>
  <c r="X47" i="16"/>
  <c r="Y47" i="16" s="1"/>
  <c r="X84" i="16"/>
  <c r="Y84" i="16" s="1"/>
  <c r="X93" i="16"/>
  <c r="Z93" i="16" s="1"/>
  <c r="X83" i="16"/>
  <c r="W82" i="16"/>
  <c r="X42" i="16"/>
  <c r="Y42" i="16" s="1"/>
  <c r="X46" i="16"/>
  <c r="Y46" i="16" s="1"/>
  <c r="X38" i="16"/>
  <c r="Y38" i="16" s="1"/>
  <c r="X39" i="16"/>
  <c r="Y39" i="16" s="1"/>
  <c r="X30" i="16"/>
  <c r="Y30" i="16" s="1"/>
  <c r="X54" i="16"/>
  <c r="Y54" i="16" s="1"/>
  <c r="X51" i="16"/>
  <c r="Y51" i="16" s="1"/>
  <c r="X58" i="16"/>
  <c r="Y58" i="16" s="1"/>
  <c r="X85" i="16"/>
  <c r="Z85" i="16" s="1"/>
  <c r="X17" i="16"/>
  <c r="W16" i="16"/>
  <c r="X92" i="16"/>
  <c r="Y92" i="16" s="1"/>
  <c r="X67" i="16"/>
  <c r="Z67" i="16" s="1"/>
  <c r="X43" i="16"/>
  <c r="Y43" i="16" s="1"/>
  <c r="X66" i="16"/>
  <c r="Y66" i="16" s="1"/>
  <c r="X50" i="16"/>
  <c r="Y50" i="16" s="1"/>
  <c r="X34" i="16"/>
  <c r="Y34" i="16" s="1"/>
  <c r="X57" i="16"/>
  <c r="Y57" i="16" s="1"/>
  <c r="X35" i="16"/>
  <c r="Y35" i="16" s="1"/>
  <c r="Y69" i="16"/>
  <c r="AE69" i="16" s="1"/>
  <c r="Z75" i="16"/>
  <c r="Z80" i="16"/>
  <c r="AA80" i="16" s="1"/>
  <c r="AB10" i="17" l="1"/>
  <c r="AC12" i="17"/>
  <c r="AI12" i="17" s="1"/>
  <c r="AI10" i="17" s="1"/>
  <c r="AA19" i="16"/>
  <c r="AB19" i="16" s="1"/>
  <c r="AG19" i="16" s="1"/>
  <c r="AH5" i="26"/>
  <c r="AG5" i="27"/>
  <c r="AI5" i="26"/>
  <c r="AH5" i="27"/>
  <c r="AF73" i="16"/>
  <c r="AF77" i="16"/>
  <c r="Y68" i="16"/>
  <c r="AA68" i="16" s="1"/>
  <c r="AG53" i="16"/>
  <c r="Y41" i="16"/>
  <c r="AE41" i="16" s="1"/>
  <c r="AF53" i="16"/>
  <c r="W12" i="16"/>
  <c r="Y52" i="16"/>
  <c r="AE52" i="16" s="1"/>
  <c r="AH5" i="23"/>
  <c r="AI5" i="23"/>
  <c r="Y56" i="16"/>
  <c r="AE56" i="16" s="1"/>
  <c r="Z35" i="16"/>
  <c r="AA35" i="16" s="1"/>
  <c r="AD73" i="16"/>
  <c r="Z84" i="16"/>
  <c r="AE84" i="16" s="1"/>
  <c r="Z88" i="16"/>
  <c r="AA88" i="16" s="1"/>
  <c r="AF88" i="16" s="1"/>
  <c r="Y89" i="16"/>
  <c r="AA89" i="16" s="1"/>
  <c r="AF89" i="16" s="1"/>
  <c r="Y64" i="16"/>
  <c r="AA64" i="16" s="1"/>
  <c r="AD55" i="16"/>
  <c r="AG55" i="16"/>
  <c r="AD62" i="16"/>
  <c r="Z92" i="16"/>
  <c r="AE92" i="16" s="1"/>
  <c r="Y48" i="16"/>
  <c r="AA48" i="16" s="1"/>
  <c r="Z58" i="16"/>
  <c r="AE58" i="16" s="1"/>
  <c r="Z38" i="16"/>
  <c r="AE38" i="16" s="1"/>
  <c r="AF55" i="16"/>
  <c r="Y91" i="16"/>
  <c r="AA91" i="16" s="1"/>
  <c r="AB91" i="16" s="1"/>
  <c r="AE80" i="16"/>
  <c r="AD70" i="16"/>
  <c r="AB59" i="16"/>
  <c r="AG59" i="16" s="1"/>
  <c r="AF74" i="16"/>
  <c r="AG74" i="16"/>
  <c r="Z43" i="16"/>
  <c r="Y72" i="16"/>
  <c r="AA72" i="16" s="1"/>
  <c r="AF72" i="16" s="1"/>
  <c r="AG73" i="16"/>
  <c r="Z36" i="16"/>
  <c r="Y36" i="16"/>
  <c r="AD78" i="16"/>
  <c r="AD65" i="16"/>
  <c r="Z32" i="16"/>
  <c r="Y32" i="16"/>
  <c r="AD53" i="16"/>
  <c r="AD63" i="16"/>
  <c r="Z50" i="16"/>
  <c r="Y17" i="16"/>
  <c r="Z39" i="16"/>
  <c r="AE39" i="16" s="1"/>
  <c r="Y60" i="16"/>
  <c r="AA60" i="16" s="1"/>
  <c r="Z17" i="16"/>
  <c r="Z49" i="16"/>
  <c r="Y49" i="16"/>
  <c r="AF78" i="16"/>
  <c r="AE75" i="16"/>
  <c r="Y45" i="16"/>
  <c r="Z45" i="16"/>
  <c r="Y76" i="16"/>
  <c r="Z76" i="16" s="1"/>
  <c r="AA44" i="16"/>
  <c r="Z90" i="16"/>
  <c r="Y90" i="16"/>
  <c r="AB20" i="16"/>
  <c r="AG20" i="16" s="1"/>
  <c r="AG96" i="16"/>
  <c r="AG77" i="16"/>
  <c r="AF95" i="16"/>
  <c r="AA69" i="16"/>
  <c r="AB69" i="16" s="1"/>
  <c r="AD69" i="16" s="1"/>
  <c r="Z57" i="16"/>
  <c r="AE57" i="16" s="1"/>
  <c r="Z51" i="16"/>
  <c r="Z54" i="16"/>
  <c r="AE54" i="16" s="1"/>
  <c r="Z42" i="16"/>
  <c r="AA42" i="16" s="1"/>
  <c r="AF42" i="16" s="1"/>
  <c r="Y93" i="16"/>
  <c r="Z37" i="16"/>
  <c r="Y37" i="16"/>
  <c r="Z40" i="16"/>
  <c r="Y40" i="16"/>
  <c r="AF80" i="16"/>
  <c r="AA61" i="16"/>
  <c r="AF71" i="16"/>
  <c r="Z33" i="16"/>
  <c r="Y33" i="16"/>
  <c r="AB71" i="16"/>
  <c r="AG71" i="16" s="1"/>
  <c r="AB48" i="16"/>
  <c r="AG48" i="16" s="1"/>
  <c r="AB80" i="16"/>
  <c r="AG80" i="16" s="1"/>
  <c r="AB95" i="16"/>
  <c r="AD95" i="16" s="1"/>
  <c r="Z87" i="16"/>
  <c r="Y87" i="16"/>
  <c r="Z86" i="16"/>
  <c r="Y86" i="16"/>
  <c r="AA75" i="16"/>
  <c r="AD79" i="16"/>
  <c r="AF70" i="16"/>
  <c r="Z83" i="16"/>
  <c r="X82" i="16"/>
  <c r="Y67" i="16"/>
  <c r="AE67" i="16" s="1"/>
  <c r="X16" i="16"/>
  <c r="Y83" i="16"/>
  <c r="Z34" i="16"/>
  <c r="Z66" i="16"/>
  <c r="AA66" i="16" s="1"/>
  <c r="Y85" i="16"/>
  <c r="AE85" i="16" s="1"/>
  <c r="Z30" i="16"/>
  <c r="Z46" i="16"/>
  <c r="Z47" i="16"/>
  <c r="AA47" i="16" s="1"/>
  <c r="Z31" i="16"/>
  <c r="AA31" i="16" s="1"/>
  <c r="X28" i="16"/>
  <c r="Y29" i="16"/>
  <c r="AA29" i="16" s="1"/>
  <c r="Q10" i="17"/>
  <c r="AD19" i="16" l="1"/>
  <c r="AA52" i="16"/>
  <c r="AA41" i="16"/>
  <c r="AB41" i="16" s="1"/>
  <c r="AC10" i="17"/>
  <c r="AD12" i="17"/>
  <c r="AD10" i="17" s="1"/>
  <c r="AF19" i="16"/>
  <c r="AA58" i="16"/>
  <c r="AF58" i="16" s="1"/>
  <c r="AF68" i="16"/>
  <c r="AE68" i="16"/>
  <c r="AA38" i="16"/>
  <c r="AB38" i="16" s="1"/>
  <c r="AD38" i="16" s="1"/>
  <c r="AE48" i="16"/>
  <c r="AE35" i="16"/>
  <c r="AE72" i="16"/>
  <c r="AB68" i="16"/>
  <c r="AD68" i="16" s="1"/>
  <c r="AJ5" i="26"/>
  <c r="AF48" i="16"/>
  <c r="AA92" i="16"/>
  <c r="AF92" i="16" s="1"/>
  <c r="AB64" i="16"/>
  <c r="AG64" i="16" s="1"/>
  <c r="AB35" i="16"/>
  <c r="AD35" i="16" s="1"/>
  <c r="AF35" i="16"/>
  <c r="AE32" i="16"/>
  <c r="AA84" i="16"/>
  <c r="AF84" i="16" s="1"/>
  <c r="AE89" i="16"/>
  <c r="AF64" i="16"/>
  <c r="AE88" i="16"/>
  <c r="AJ5" i="23"/>
  <c r="AA56" i="16"/>
  <c r="AF56" i="16" s="1"/>
  <c r="AE64" i="16"/>
  <c r="AD59" i="16"/>
  <c r="AE47" i="16"/>
  <c r="AD41" i="16"/>
  <c r="AE36" i="16"/>
  <c r="AE40" i="16"/>
  <c r="AD71" i="16"/>
  <c r="AA54" i="16"/>
  <c r="AF54" i="16" s="1"/>
  <c r="AB61" i="16"/>
  <c r="AD61" i="16" s="1"/>
  <c r="AA37" i="16"/>
  <c r="AB37" i="16" s="1"/>
  <c r="AA67" i="16"/>
  <c r="AB67" i="16" s="1"/>
  <c r="AG67" i="16" s="1"/>
  <c r="AA39" i="16"/>
  <c r="AF39" i="16" s="1"/>
  <c r="AA36" i="16"/>
  <c r="AF36" i="16" s="1"/>
  <c r="AF91" i="16"/>
  <c r="AF60" i="16"/>
  <c r="AD91" i="16"/>
  <c r="AA43" i="16"/>
  <c r="AA93" i="16"/>
  <c r="AB93" i="16" s="1"/>
  <c r="AG93" i="16" s="1"/>
  <c r="AF69" i="16"/>
  <c r="AF66" i="16"/>
  <c r="AE43" i="16"/>
  <c r="AG91" i="16"/>
  <c r="AA57" i="16"/>
  <c r="AB66" i="16"/>
  <c r="AD66" i="16" s="1"/>
  <c r="AF29" i="16"/>
  <c r="AE91" i="16"/>
  <c r="AG95" i="16"/>
  <c r="AE34" i="16"/>
  <c r="AA34" i="16"/>
  <c r="AF34" i="16" s="1"/>
  <c r="AA17" i="16"/>
  <c r="AF17" i="16" s="1"/>
  <c r="AA30" i="16"/>
  <c r="AB30" i="16" s="1"/>
  <c r="AG30" i="16" s="1"/>
  <c r="AA87" i="16"/>
  <c r="AE87" i="16"/>
  <c r="AE50" i="16"/>
  <c r="AF44" i="16"/>
  <c r="AB42" i="16"/>
  <c r="AG42" i="16" s="1"/>
  <c r="AD48" i="16"/>
  <c r="AB31" i="16"/>
  <c r="AG31" i="16" s="1"/>
  <c r="AB88" i="16"/>
  <c r="AG88" i="16" s="1"/>
  <c r="AB89" i="16"/>
  <c r="AB29" i="16"/>
  <c r="AG29" i="16" s="1"/>
  <c r="AB47" i="16"/>
  <c r="AD47" i="16" s="1"/>
  <c r="X12" i="16"/>
  <c r="AE17" i="16"/>
  <c r="AE33" i="16"/>
  <c r="AA33" i="16"/>
  <c r="AF61" i="16"/>
  <c r="AA50" i="16"/>
  <c r="AB50" i="16" s="1"/>
  <c r="AG50" i="16" s="1"/>
  <c r="AA40" i="16"/>
  <c r="AF40" i="16" s="1"/>
  <c r="AE37" i="16"/>
  <c r="AE90" i="16"/>
  <c r="AA90" i="16"/>
  <c r="AE45" i="16"/>
  <c r="AA45" i="16"/>
  <c r="AB45" i="16" s="1"/>
  <c r="AE93" i="16"/>
  <c r="AE42" i="16"/>
  <c r="AD80" i="16"/>
  <c r="AE49" i="16"/>
  <c r="AA49" i="16"/>
  <c r="AF49" i="16" s="1"/>
  <c r="AE66" i="16"/>
  <c r="AE51" i="16"/>
  <c r="AA51" i="16"/>
  <c r="AB72" i="16"/>
  <c r="AG72" i="16" s="1"/>
  <c r="AA32" i="16"/>
  <c r="AB32" i="16" s="1"/>
  <c r="AD32" i="16" s="1"/>
  <c r="AB75" i="16"/>
  <c r="AG75" i="16" s="1"/>
  <c r="AF52" i="16"/>
  <c r="Z28" i="16"/>
  <c r="Z82" i="16"/>
  <c r="AA85" i="16"/>
  <c r="AE60" i="16"/>
  <c r="AB60" i="16"/>
  <c r="AD60" i="16" s="1"/>
  <c r="AE83" i="16"/>
  <c r="AE29" i="16"/>
  <c r="AA46" i="16"/>
  <c r="AB46" i="16" s="1"/>
  <c r="AE86" i="16"/>
  <c r="AA86" i="16"/>
  <c r="AF31" i="16"/>
  <c r="AF75" i="16"/>
  <c r="AG69" i="16"/>
  <c r="AA76" i="16"/>
  <c r="AE76" i="16"/>
  <c r="AA83" i="16"/>
  <c r="AF83" i="16" s="1"/>
  <c r="AF47" i="16"/>
  <c r="Y16" i="16"/>
  <c r="AD20" i="16"/>
  <c r="AB44" i="16"/>
  <c r="AG44" i="16" s="1"/>
  <c r="AE46" i="16"/>
  <c r="AE31" i="16"/>
  <c r="AE30" i="16"/>
  <c r="AB52" i="16"/>
  <c r="AG52" i="16" s="1"/>
  <c r="Z16" i="16"/>
  <c r="Y28" i="16"/>
  <c r="Y82" i="16"/>
  <c r="S16" i="16"/>
  <c r="AG41" i="16" l="1"/>
  <c r="AF41" i="16"/>
  <c r="AG66" i="16"/>
  <c r="AH5" i="16"/>
  <c r="AB58" i="16"/>
  <c r="AD58" i="16" s="1"/>
  <c r="AG35" i="16"/>
  <c r="AF12" i="17"/>
  <c r="AF10" i="17" s="1"/>
  <c r="AJ12" i="17"/>
  <c r="AJ10" i="17" s="1"/>
  <c r="AF38" i="16"/>
  <c r="AG38" i="16"/>
  <c r="AF37" i="16"/>
  <c r="AB17" i="16"/>
  <c r="AD17" i="16" s="1"/>
  <c r="AG68" i="16"/>
  <c r="AB54" i="16"/>
  <c r="AD54" i="16" s="1"/>
  <c r="AB39" i="16"/>
  <c r="AD39" i="16" s="1"/>
  <c r="AD64" i="16"/>
  <c r="AB84" i="16"/>
  <c r="AG84" i="16" s="1"/>
  <c r="AF93" i="16"/>
  <c r="AB56" i="16"/>
  <c r="AD56" i="16" s="1"/>
  <c r="AB92" i="16"/>
  <c r="AD92" i="16" s="1"/>
  <c r="AD88" i="16"/>
  <c r="AG47" i="16"/>
  <c r="AG56" i="16"/>
  <c r="AD67" i="16"/>
  <c r="AB34" i="16"/>
  <c r="AG34" i="16" s="1"/>
  <c r="AF46" i="16"/>
  <c r="AF50" i="16"/>
  <c r="AG61" i="16"/>
  <c r="AB36" i="16"/>
  <c r="AD36" i="16" s="1"/>
  <c r="AF67" i="16"/>
  <c r="AF30" i="16"/>
  <c r="AD50" i="16"/>
  <c r="AB83" i="16"/>
  <c r="AD83" i="16" s="1"/>
  <c r="AF16" i="16"/>
  <c r="AD93" i="16"/>
  <c r="AB57" i="16"/>
  <c r="AG57" i="16" s="1"/>
  <c r="AF57" i="16"/>
  <c r="AD29" i="16"/>
  <c r="AB76" i="16"/>
  <c r="AG76" i="16" s="1"/>
  <c r="AF76" i="16"/>
  <c r="AE28" i="16"/>
  <c r="AD42" i="16"/>
  <c r="AD72" i="16"/>
  <c r="AB43" i="16"/>
  <c r="AG43" i="16" s="1"/>
  <c r="AF43" i="16"/>
  <c r="AB85" i="16"/>
  <c r="AD85" i="16" s="1"/>
  <c r="AF85" i="16"/>
  <c r="AG89" i="16"/>
  <c r="AD89" i="16"/>
  <c r="AA28" i="16"/>
  <c r="AD30" i="16"/>
  <c r="AG32" i="16"/>
  <c r="AB86" i="16"/>
  <c r="AG86" i="16" s="1"/>
  <c r="AD52" i="16"/>
  <c r="AD75" i="16"/>
  <c r="AF45" i="16"/>
  <c r="AB87" i="16"/>
  <c r="AG87" i="16" s="1"/>
  <c r="AG46" i="16"/>
  <c r="Z12" i="16"/>
  <c r="AG60" i="16"/>
  <c r="AF86" i="16"/>
  <c r="AD46" i="16"/>
  <c r="AE82" i="16"/>
  <c r="AF32" i="16"/>
  <c r="AG45" i="16"/>
  <c r="AF90" i="16"/>
  <c r="AB90" i="16"/>
  <c r="AG90" i="16" s="1"/>
  <c r="AB40" i="16"/>
  <c r="AD40" i="16" s="1"/>
  <c r="AD31" i="16"/>
  <c r="AF33" i="16"/>
  <c r="AD44" i="16"/>
  <c r="AF87" i="16"/>
  <c r="AF51" i="16"/>
  <c r="AA16" i="16"/>
  <c r="AE16" i="16"/>
  <c r="AB16" i="16"/>
  <c r="AA82" i="16"/>
  <c r="AG58" i="16"/>
  <c r="AB51" i="16"/>
  <c r="AG51" i="16" s="1"/>
  <c r="AB49" i="16"/>
  <c r="AG49" i="16" s="1"/>
  <c r="AD45" i="16"/>
  <c r="AG37" i="16"/>
  <c r="AD37" i="16"/>
  <c r="AB33" i="16"/>
  <c r="AG33" i="16" s="1"/>
  <c r="Y12" i="16"/>
  <c r="S12" i="16"/>
  <c r="P2" i="16"/>
  <c r="AN156" i="1"/>
  <c r="AE12" i="16" l="1"/>
  <c r="AG17" i="16"/>
  <c r="AG16" i="16" s="1"/>
  <c r="AG39" i="16"/>
  <c r="AG54" i="16"/>
  <c r="AD84" i="16"/>
  <c r="AG92" i="16"/>
  <c r="AD34" i="16"/>
  <c r="AG36" i="16"/>
  <c r="AG85" i="16"/>
  <c r="AD87" i="16"/>
  <c r="AD49" i="16"/>
  <c r="AG83" i="16"/>
  <c r="AF28" i="16"/>
  <c r="AD43" i="16"/>
  <c r="AD76" i="16"/>
  <c r="AF82" i="16"/>
  <c r="AG40" i="16"/>
  <c r="AB28" i="16"/>
  <c r="AD33" i="16"/>
  <c r="AD57" i="16"/>
  <c r="AD86" i="16"/>
  <c r="AE5" i="16"/>
  <c r="AD90" i="16"/>
  <c r="AD16" i="16"/>
  <c r="AD51" i="16"/>
  <c r="AA12" i="16"/>
  <c r="AB82" i="16"/>
  <c r="AN130" i="1"/>
  <c r="AN32" i="1"/>
  <c r="AN20" i="1"/>
  <c r="AB12" i="16" l="1"/>
  <c r="AF12" i="16"/>
  <c r="AF5" i="16" s="1"/>
  <c r="AG28" i="16"/>
  <c r="AG82" i="16"/>
  <c r="AD28" i="16"/>
  <c r="AD82" i="16"/>
  <c r="AN16" i="1"/>
  <c r="AN9" i="1" s="1"/>
  <c r="AG12" i="16" l="1"/>
  <c r="AG5" i="16" s="1"/>
  <c r="AD12" i="16"/>
</calcChain>
</file>

<file path=xl/sharedStrings.xml><?xml version="1.0" encoding="utf-8"?>
<sst xmlns="http://schemas.openxmlformats.org/spreadsheetml/2006/main" count="3505" uniqueCount="800">
  <si>
    <t>No Urut</t>
  </si>
  <si>
    <t>Jenis Aset</t>
  </si>
  <si>
    <t>Jenis Barang/ Nama Barang</t>
  </si>
  <si>
    <t>Kode Barang</t>
  </si>
  <si>
    <t>Nomor Register</t>
  </si>
  <si>
    <t>Status Tanah</t>
  </si>
  <si>
    <t>Merk/Type</t>
  </si>
  <si>
    <t>Ukuran/CC</t>
  </si>
  <si>
    <t>Bahan</t>
  </si>
  <si>
    <t>Nomor</t>
  </si>
  <si>
    <t>Asal usul cara perolehan</t>
  </si>
  <si>
    <t>Hak</t>
  </si>
  <si>
    <t>Sertifikat</t>
  </si>
  <si>
    <t>Penggunaan</t>
  </si>
  <si>
    <t>Pabrik</t>
  </si>
  <si>
    <t>Rangka</t>
  </si>
  <si>
    <t>Mesin</t>
  </si>
  <si>
    <t>Polisi</t>
  </si>
  <si>
    <t>BPKB</t>
  </si>
  <si>
    <t>Tanggal</t>
  </si>
  <si>
    <t>ASET TETAP</t>
  </si>
  <si>
    <t>1.1</t>
  </si>
  <si>
    <t xml:space="preserve">Tanah </t>
  </si>
  <si>
    <t>1.1.1</t>
  </si>
  <si>
    <t>1.2</t>
  </si>
  <si>
    <t xml:space="preserve">Peralatan dan Mesin </t>
  </si>
  <si>
    <t>1.2.1</t>
  </si>
  <si>
    <t xml:space="preserve">Alat-Alat Berat </t>
  </si>
  <si>
    <t>1.2.2</t>
  </si>
  <si>
    <t xml:space="preserve">Alat-Alat Angkutan </t>
  </si>
  <si>
    <t>1.2.3</t>
  </si>
  <si>
    <t xml:space="preserve">Alat-Alat Bengkel </t>
  </si>
  <si>
    <t>1.2.4</t>
  </si>
  <si>
    <t xml:space="preserve">Alat-Alat Pertanian dan Peternakan </t>
  </si>
  <si>
    <t>1.2.5</t>
  </si>
  <si>
    <t xml:space="preserve">Alat-Alat Kantor dan Rumah Tangga </t>
  </si>
  <si>
    <t>1.2.6</t>
  </si>
  <si>
    <t xml:space="preserve">Alat-Alat Studio dan Komunikasi </t>
  </si>
  <si>
    <t>1.2.7</t>
  </si>
  <si>
    <t xml:space="preserve">Alat-Alat Ukur </t>
  </si>
  <si>
    <t>1.2.8</t>
  </si>
  <si>
    <t xml:space="preserve">Alat-Alat Kedokteran </t>
  </si>
  <si>
    <t>1.2.9</t>
  </si>
  <si>
    <t>Alat-Alat Laboratorium</t>
  </si>
  <si>
    <t>1.2.10</t>
  </si>
  <si>
    <t xml:space="preserve">Alat-Alat Keamanan </t>
  </si>
  <si>
    <t>1.3</t>
  </si>
  <si>
    <t xml:space="preserve">Gedung dan Bangunan </t>
  </si>
  <si>
    <t>1.3.1</t>
  </si>
  <si>
    <t>Bangunan Gedung</t>
  </si>
  <si>
    <t>1.3.2</t>
  </si>
  <si>
    <t xml:space="preserve">Bangunan Monumen </t>
  </si>
  <si>
    <t>1.4</t>
  </si>
  <si>
    <t xml:space="preserve">Jalan, Irigasi dan Jaringan </t>
  </si>
  <si>
    <t>1.4.1</t>
  </si>
  <si>
    <t xml:space="preserve">Jalan dan Jembatan </t>
  </si>
  <si>
    <t>1.4.2</t>
  </si>
  <si>
    <t>Bangunan Air (Irigasi)</t>
  </si>
  <si>
    <t>1.4.3</t>
  </si>
  <si>
    <t>Instalasi</t>
  </si>
  <si>
    <t>1.4.4</t>
  </si>
  <si>
    <t xml:space="preserve">Jaringan </t>
  </si>
  <si>
    <t>1.5</t>
  </si>
  <si>
    <t>Aset Tetap Lainnya</t>
  </si>
  <si>
    <t>1.5.1</t>
  </si>
  <si>
    <t>Buku dan Perpustakaan</t>
  </si>
  <si>
    <t>1.5.2</t>
  </si>
  <si>
    <t>Barang Bercorak Kesenian/Kebudayaan</t>
  </si>
  <si>
    <t>1.5.3</t>
  </si>
  <si>
    <t xml:space="preserve">Hewan/ Ternak dan Tumbuhan </t>
  </si>
  <si>
    <t>1.6</t>
  </si>
  <si>
    <t>Konstruksi Dalam Pengerjaan</t>
  </si>
  <si>
    <t>1.6.1</t>
  </si>
  <si>
    <t>Konstruksi Bangunan</t>
  </si>
  <si>
    <t>Luas Lantai (M2)</t>
  </si>
  <si>
    <t>Bertingkat Tidak</t>
  </si>
  <si>
    <t>Beton/Tidak</t>
  </si>
  <si>
    <t>Dokumen Gedung</t>
  </si>
  <si>
    <t>Nomor Kode Tanah</t>
  </si>
  <si>
    <t>Buku Perpustakaan</t>
  </si>
  <si>
    <t>Barang bercorak Kesesian/Kebudayaan</t>
  </si>
  <si>
    <t>Hewan/Ternak dan Tumbuhan</t>
  </si>
  <si>
    <t>Spesifikasi</t>
  </si>
  <si>
    <t>Asal Daerah</t>
  </si>
  <si>
    <t>Pencipta</t>
  </si>
  <si>
    <t>Jenis</t>
  </si>
  <si>
    <t>Ukuran</t>
  </si>
  <si>
    <t>Panjang (M2)</t>
  </si>
  <si>
    <t>Lebar (M)</t>
  </si>
  <si>
    <t>Luas (M2)</t>
  </si>
  <si>
    <t>Tahun Pembelian</t>
  </si>
  <si>
    <t>Unit Pembantu</t>
  </si>
  <si>
    <t>Bidang</t>
  </si>
  <si>
    <t>Lokasi</t>
  </si>
  <si>
    <t>Alamat</t>
  </si>
  <si>
    <t>Satuan</t>
  </si>
  <si>
    <t>Harga</t>
  </si>
  <si>
    <t>Harga Satuan</t>
  </si>
  <si>
    <t>Harga Perolehan</t>
  </si>
  <si>
    <t>Total Harga</t>
  </si>
  <si>
    <t>Keterangan</t>
  </si>
  <si>
    <t>KERTAS KERJA PEMBANTU ASET</t>
  </si>
  <si>
    <t>TAHUN ANGGARAN</t>
  </si>
  <si>
    <t>Isi KIB A</t>
  </si>
  <si>
    <t>Isi KIB B</t>
  </si>
  <si>
    <t>Isi KIB C</t>
  </si>
  <si>
    <t>Isi KIB D</t>
  </si>
  <si>
    <t>Isi KIB E</t>
  </si>
  <si>
    <t>Isi KIB F</t>
  </si>
  <si>
    <t>No</t>
  </si>
  <si>
    <t>B</t>
  </si>
  <si>
    <t>Keterangan Mutasi</t>
  </si>
  <si>
    <t>Letak</t>
  </si>
  <si>
    <t>Dokumen Mutasi</t>
  </si>
  <si>
    <t>Tgl</t>
  </si>
  <si>
    <t>PENGURUS BARANG</t>
  </si>
  <si>
    <t>MENGETAHUI</t>
  </si>
  <si>
    <t>KABUPATEN KUANTAN SINGINGI</t>
  </si>
  <si>
    <t>APBD</t>
  </si>
  <si>
    <t>MEJA KABAG</t>
  </si>
  <si>
    <t>KURSI PUTAR</t>
  </si>
  <si>
    <t>PRINTER</t>
  </si>
  <si>
    <t>STABILIZER</t>
  </si>
  <si>
    <t>KIPAS ANGIN</t>
  </si>
  <si>
    <t>MEJA</t>
  </si>
  <si>
    <t>MONITOR</t>
  </si>
  <si>
    <t>CPU</t>
  </si>
  <si>
    <t>LEMARI</t>
  </si>
  <si>
    <t>LEMARI ARSIP</t>
  </si>
  <si>
    <t>MEJA TELEPHONE</t>
  </si>
  <si>
    <t>AC</t>
  </si>
  <si>
    <t>TEL FAX</t>
  </si>
  <si>
    <t>KURSI LIPAT</t>
  </si>
  <si>
    <t>MEJA KOMPUTER</t>
  </si>
  <si>
    <t>KURSI PLASTIK</t>
  </si>
  <si>
    <t>FILLING CABINET</t>
  </si>
  <si>
    <t>KURSI MURID</t>
  </si>
  <si>
    <t>LAP TOP</t>
  </si>
  <si>
    <t>KURSI KABAG</t>
  </si>
  <si>
    <t>MESIN FOTO COPY PRINTER</t>
  </si>
  <si>
    <t>LAYAR INFOCUS</t>
  </si>
  <si>
    <t>PROJECTOR LCD</t>
  </si>
  <si>
    <t>02.06.04.01.06.0001</t>
  </si>
  <si>
    <t>02.06.02.01.125.0001</t>
  </si>
  <si>
    <t>02.06.03.04.08.0001</t>
  </si>
  <si>
    <t>02.06.02.01.127.0001</t>
  </si>
  <si>
    <t>02.06.02.04.06.0001</t>
  </si>
  <si>
    <t>02.06.02.01.61.0001</t>
  </si>
  <si>
    <t>02.06.02.01.61.0000</t>
  </si>
  <si>
    <t>02.06.03.05.02.0000</t>
  </si>
  <si>
    <t>02.06.03.05.01.0000</t>
  </si>
  <si>
    <t>02.06.01.04.16.0001</t>
  </si>
  <si>
    <t>02.06.01.04.11.0001</t>
  </si>
  <si>
    <t>02.06.02.01.13.0001</t>
  </si>
  <si>
    <t>02.06.02.04.02.0001</t>
  </si>
  <si>
    <t>02.06.01.05.63.0001</t>
  </si>
  <si>
    <t>02.06.03.05.02.0001</t>
  </si>
  <si>
    <t>02.06.03.05.01.0001</t>
  </si>
  <si>
    <t>02.06.02.01.37.0001</t>
  </si>
  <si>
    <t>02.06.03.05.03.0001</t>
  </si>
  <si>
    <t>02.06.01.04.25.0001</t>
  </si>
  <si>
    <t>02.06.03.02.02.0001</t>
  </si>
  <si>
    <t>02.06.04.03.06.0001</t>
  </si>
  <si>
    <t>02.06.01.03.07.0001</t>
  </si>
  <si>
    <t>02.06.01.04.04.0001</t>
  </si>
  <si>
    <t>02.06.01.05.59.0001</t>
  </si>
  <si>
    <t>02.06.01.05.46.0001</t>
  </si>
  <si>
    <t>LOKAL</t>
  </si>
  <si>
    <t>FRONTLY</t>
  </si>
  <si>
    <t>EPSON</t>
  </si>
  <si>
    <t>KENIKA</t>
  </si>
  <si>
    <t>CMC</t>
  </si>
  <si>
    <t>GIC</t>
  </si>
  <si>
    <t>IBM</t>
  </si>
  <si>
    <t>LG</t>
  </si>
  <si>
    <t>PANASONIC</t>
  </si>
  <si>
    <t>CHITOSE</t>
  </si>
  <si>
    <t>COMPAQ</t>
  </si>
  <si>
    <t>NAPOLLY</t>
  </si>
  <si>
    <t>NAPOLLY TOP</t>
  </si>
  <si>
    <t>MUSTANG</t>
  </si>
  <si>
    <t>FURICHI</t>
  </si>
  <si>
    <t>KYOWA</t>
  </si>
  <si>
    <t>OBIZ</t>
  </si>
  <si>
    <t>TOSHIBA</t>
  </si>
  <si>
    <t>SAMSUNG</t>
  </si>
  <si>
    <t>QUARTZ</t>
  </si>
  <si>
    <t>ACER</t>
  </si>
  <si>
    <t>BIZ</t>
  </si>
  <si>
    <t>MITSUWA</t>
  </si>
  <si>
    <t>FUTURA</t>
  </si>
  <si>
    <t>BRITTE</t>
  </si>
  <si>
    <t>MASPION</t>
  </si>
  <si>
    <t>KAYU + KACA</t>
  </si>
  <si>
    <t>BESI + EBONIT</t>
  </si>
  <si>
    <t>EBONIT</t>
  </si>
  <si>
    <t>BESI PLAT</t>
  </si>
  <si>
    <t>BESI + PLASTIK</t>
  </si>
  <si>
    <t>KAYU</t>
  </si>
  <si>
    <t>SERBUK PRESS</t>
  </si>
  <si>
    <t>BESI + BUSA</t>
  </si>
  <si>
    <t>PLASTIK</t>
  </si>
  <si>
    <t>KAYU + TRIPLEK</t>
  </si>
  <si>
    <t>EBONIT KACA</t>
  </si>
  <si>
    <t>BESI</t>
  </si>
  <si>
    <t>SERBUK PRESS + KACA</t>
  </si>
  <si>
    <t>BESI + KAIN</t>
  </si>
  <si>
    <t>INFORMASI DAN KESBANG</t>
  </si>
  <si>
    <t>03.11.01.01.01.0001</t>
  </si>
  <si>
    <t>Bertingkat</t>
  </si>
  <si>
    <t>Beton</t>
  </si>
  <si>
    <t>JL. TUGU TIMUR NO.69</t>
  </si>
  <si>
    <t>01.01.11.04.01.0001</t>
  </si>
  <si>
    <t>N I H I L</t>
  </si>
  <si>
    <t>BADAN KESATUAN BANGSA POLITIK DAN PERLINDUNGAN MASYARAKAT</t>
  </si>
  <si>
    <t>AC Split 2 PK</t>
  </si>
  <si>
    <t>Filling Kabinet</t>
  </si>
  <si>
    <t>Handy Talky</t>
  </si>
  <si>
    <t>Meja Kerja</t>
  </si>
  <si>
    <t>Sofa</t>
  </si>
  <si>
    <t>Komputer</t>
  </si>
  <si>
    <t>Meja Komputer</t>
  </si>
  <si>
    <t>02.06.02.04.04</t>
  </si>
  <si>
    <t>02.06.01.04.04</t>
  </si>
  <si>
    <t>02.07.02.01.14</t>
  </si>
  <si>
    <t>02.06.04.01.08</t>
  </si>
  <si>
    <t>02.06.02.01.49</t>
  </si>
  <si>
    <t>02.06.03.02.01</t>
  </si>
  <si>
    <t>02.06.02.01.37</t>
  </si>
  <si>
    <t>Brother</t>
  </si>
  <si>
    <t>Lokal</t>
  </si>
  <si>
    <t>Olympic</t>
  </si>
  <si>
    <t>Acer</t>
  </si>
  <si>
    <t>2 PK</t>
  </si>
  <si>
    <t>Besar</t>
  </si>
  <si>
    <t>Kecil</t>
  </si>
  <si>
    <t>Besi</t>
  </si>
  <si>
    <t>Kayu</t>
  </si>
  <si>
    <t>Campuran</t>
  </si>
  <si>
    <t>707HABZ00365</t>
  </si>
  <si>
    <t>709HATH00945</t>
  </si>
  <si>
    <t>Almari arsip</t>
  </si>
  <si>
    <t>Filling kabinet</t>
  </si>
  <si>
    <t>Meja kerja kepala badan</t>
  </si>
  <si>
    <t>Meja studio</t>
  </si>
  <si>
    <t>Kursi kerja kepala badan</t>
  </si>
  <si>
    <t>Kursi Tamu</t>
  </si>
  <si>
    <t>Lemari perpustakaan</t>
  </si>
  <si>
    <t>Personal Komputer Lengkap</t>
  </si>
  <si>
    <t>Printer</t>
  </si>
  <si>
    <t>02.06.04.01.05</t>
  </si>
  <si>
    <t>02.09.01.63.83</t>
  </si>
  <si>
    <t>02.06.04.03.05</t>
  </si>
  <si>
    <t>02.06.04.06.05</t>
  </si>
  <si>
    <t>02.06.04.07.05</t>
  </si>
  <si>
    <t>02.06.03.04.08</t>
  </si>
  <si>
    <t xml:space="preserve">Lokal </t>
  </si>
  <si>
    <t>Epson LQ 2180</t>
  </si>
  <si>
    <t>Sedang</t>
  </si>
  <si>
    <t>Kayu+Kaca</t>
  </si>
  <si>
    <t>PSP410Z01571705BC02703</t>
  </si>
  <si>
    <t>C8PY195120</t>
  </si>
  <si>
    <t>Sekat ruangan</t>
  </si>
  <si>
    <t>Meja resepsionis</t>
  </si>
  <si>
    <t>Kursi tunggu</t>
  </si>
  <si>
    <t>Kain gorden</t>
  </si>
  <si>
    <t>Laptop</t>
  </si>
  <si>
    <t>02.06.02.01.17</t>
  </si>
  <si>
    <t>02.06.02.01.28</t>
  </si>
  <si>
    <t>02.06.03.02.03</t>
  </si>
  <si>
    <t>Pelangi</t>
  </si>
  <si>
    <t>Toshiba</t>
  </si>
  <si>
    <t xml:space="preserve">Stainless </t>
  </si>
  <si>
    <t>Tenun</t>
  </si>
  <si>
    <t>WIRELLES TAPE</t>
  </si>
  <si>
    <t>MIXER</t>
  </si>
  <si>
    <t>PEMANCAR FM</t>
  </si>
  <si>
    <t>TELEPHONE</t>
  </si>
  <si>
    <t>02.07.02.06.04.0001</t>
  </si>
  <si>
    <t>02.07.01.01.31.0001</t>
  </si>
  <si>
    <t>02.07.03.01.01.0001</t>
  </si>
  <si>
    <t>02.07.02.01.11.0000</t>
  </si>
  <si>
    <t>TOA/</t>
  </si>
  <si>
    <t>PEAVEY/16 CHANNEL</t>
  </si>
  <si>
    <t>RVR ELECBONICS/TX 1000, HP T5VI</t>
  </si>
  <si>
    <t>MC LELAND/16 CHANNEL</t>
  </si>
  <si>
    <t>DANAPHONE/</t>
  </si>
  <si>
    <t>Tabe 3 C x 1500 A7</t>
  </si>
  <si>
    <t>Tower 12 Meter</t>
  </si>
  <si>
    <t>Ampli + Corong</t>
  </si>
  <si>
    <t>Tape Perekam</t>
  </si>
  <si>
    <t>Plesh MP3</t>
  </si>
  <si>
    <t>Hardisk 80,68 GB</t>
  </si>
  <si>
    <t>Genset</t>
  </si>
  <si>
    <t>02.07.03.20.01</t>
  </si>
  <si>
    <t>02.07.02.01.04</t>
  </si>
  <si>
    <t>02.09.07.03.01</t>
  </si>
  <si>
    <t>02.06.03.03.12</t>
  </si>
  <si>
    <t>Plastik</t>
  </si>
  <si>
    <t>Kamera digital</t>
  </si>
  <si>
    <t>Handycam</t>
  </si>
  <si>
    <t>Alat-alat Stasiun Pemancar :</t>
  </si>
  <si>
    <t>02.06.02.06.21</t>
  </si>
  <si>
    <t>Olympus</t>
  </si>
  <si>
    <t>Sony</t>
  </si>
  <si>
    <t>SEPEDA MOTOR</t>
  </si>
  <si>
    <t>MINIBUS</t>
  </si>
  <si>
    <t>02.03.01.05.01.0001</t>
  </si>
  <si>
    <t>02.03.01.01.04.0001</t>
  </si>
  <si>
    <t>SUZUKI/TORNADO</t>
  </si>
  <si>
    <t>TOYOTA /MINIBUS</t>
  </si>
  <si>
    <t>SUZUKI/SMASH</t>
  </si>
  <si>
    <t>MH8RC100NVJ256000</t>
  </si>
  <si>
    <t>MHF11KF8010064796</t>
  </si>
  <si>
    <t>MH8FD110C4J626635</t>
  </si>
  <si>
    <t>MH8FD110C4J612494</t>
  </si>
  <si>
    <t>E108ID256445</t>
  </si>
  <si>
    <t>7K_0405539</t>
  </si>
  <si>
    <t>E402ID623939</t>
  </si>
  <si>
    <t>E402ID628624</t>
  </si>
  <si>
    <t>BM 2038 K</t>
  </si>
  <si>
    <t>Judul/ Pencipta</t>
  </si>
  <si>
    <t>Bangunan  (P, SP, D)</t>
  </si>
  <si>
    <t>Barang/ unit</t>
  </si>
  <si>
    <t>Kondisi Bangunan/ Barang  (B,KB,RB,H)</t>
  </si>
  <si>
    <t>KEPALA BADAN KESATUAN BANGSA, POLITIK DAN PERLINDUNGAN MASYARAKAT</t>
  </si>
  <si>
    <t>FIRDAUS BAHAR, S.Pd</t>
  </si>
  <si>
    <t>Pembina Utama Muda NIP. 19570727 198103 1 016</t>
  </si>
  <si>
    <t>Teluk Kuantan,            Desember  2012</t>
  </si>
  <si>
    <t>ENDRAWATI, SE</t>
  </si>
  <si>
    <t>NIP. 19801217 200904 2 002</t>
  </si>
  <si>
    <t>100</t>
  </si>
  <si>
    <t>1800</t>
  </si>
  <si>
    <t>BM 1104 K</t>
  </si>
  <si>
    <t>Ganti Nopol</t>
  </si>
  <si>
    <t>125</t>
  </si>
  <si>
    <t>BM 2740 K</t>
  </si>
  <si>
    <t>Pindah Dishub</t>
  </si>
  <si>
    <t>RB</t>
  </si>
  <si>
    <t>KB</t>
  </si>
  <si>
    <t>KARTU INVENTARIS BARANG (KIB) B</t>
  </si>
  <si>
    <t>KARTU INVENTARIS BARANG (KIB)</t>
  </si>
  <si>
    <t xml:space="preserve">NO. KODE LOKASI </t>
  </si>
  <si>
    <t>PERALATAN DAN MESIN</t>
  </si>
  <si>
    <t xml:space="preserve">KARTU INVENTARIS BARANG (KIB) </t>
  </si>
  <si>
    <t>C. GEDUNG DAN BANGUNAN</t>
  </si>
  <si>
    <t>D. JALAN, IRIGASI DAN JARINGAN</t>
  </si>
  <si>
    <t>: 12.04.06.18.01.13.00</t>
  </si>
  <si>
    <t>Mesin Tik</t>
  </si>
  <si>
    <t>Canon</t>
  </si>
  <si>
    <t xml:space="preserve"> AC Split 2 PK</t>
  </si>
  <si>
    <t>0001-0003</t>
  </si>
  <si>
    <t>0001-0002</t>
  </si>
  <si>
    <t>NETRI YULIANA</t>
  </si>
  <si>
    <t>0001</t>
  </si>
  <si>
    <t>Kain</t>
  </si>
  <si>
    <t>0001-0045</t>
  </si>
  <si>
    <t>Gordyn</t>
  </si>
  <si>
    <t>Meja Rapat</t>
  </si>
  <si>
    <t>Kursi Rapat</t>
  </si>
  <si>
    <t>Megaphon</t>
  </si>
  <si>
    <t>NIKON D3 200</t>
  </si>
  <si>
    <t>ZR-2015</t>
  </si>
  <si>
    <t>02.06.01. 05.41</t>
  </si>
  <si>
    <t>02.06.04.07.09</t>
  </si>
  <si>
    <t>02.06.02.01.67</t>
  </si>
  <si>
    <t>02.06.01.01.12</t>
  </si>
  <si>
    <t>02.06.03.02.02</t>
  </si>
  <si>
    <t>02.06.04.02.14</t>
  </si>
  <si>
    <t>02.06.04.04.08</t>
  </si>
  <si>
    <t>02.06.02.06.50</t>
  </si>
  <si>
    <t>Interior Ruangan</t>
  </si>
  <si>
    <t>Expo</t>
  </si>
  <si>
    <t>Uchiwa</t>
  </si>
  <si>
    <t>NIP. 19740708 200801 2 012</t>
  </si>
  <si>
    <t>Drs. LINSKAR</t>
  </si>
  <si>
    <t>Pembina Tk. I  NIP. 19650717 199203 1 007</t>
  </si>
  <si>
    <t xml:space="preserve">KEPALA BADAN KESATUAN BANGSA DAN POLITIK </t>
  </si>
  <si>
    <t>Kode</t>
  </si>
  <si>
    <t>kelompok</t>
  </si>
  <si>
    <t>Uraian</t>
  </si>
  <si>
    <t>Level</t>
  </si>
  <si>
    <t>MASA MANFAAT</t>
  </si>
  <si>
    <t>1.00.00.00.00</t>
  </si>
  <si>
    <t>GOLONGAN TANAH</t>
  </si>
  <si>
    <t>1.01.00.00.00</t>
  </si>
  <si>
    <t>TANAH</t>
  </si>
  <si>
    <t>1.01.01.00.00</t>
  </si>
  <si>
    <t>PERKAMPUNGAN</t>
  </si>
  <si>
    <t>1.01.02.00.00</t>
  </si>
  <si>
    <t>TANAH PERTANIAN</t>
  </si>
  <si>
    <t>1.01.03.00.00</t>
  </si>
  <si>
    <t>TANAH PERKEBUNAN</t>
  </si>
  <si>
    <t>1.01.04.00.00</t>
  </si>
  <si>
    <t>KEBUN CAMPURAN</t>
  </si>
  <si>
    <t>1.01.05.00.00</t>
  </si>
  <si>
    <t>HUTAN</t>
  </si>
  <si>
    <t>1.01.06.00.00</t>
  </si>
  <si>
    <t>KOLAM IKAN</t>
  </si>
  <si>
    <t>1.01.07.00.00</t>
  </si>
  <si>
    <t>DANAU/RAWA</t>
  </si>
  <si>
    <t>1.01.08.00.00</t>
  </si>
  <si>
    <t>TANAH TANDUS/RUSAK</t>
  </si>
  <si>
    <t>1.01.09.00.00</t>
  </si>
  <si>
    <t>ALANG-ALANG DAN PADANG RUMPUT</t>
  </si>
  <si>
    <t>1.01.10.00.00</t>
  </si>
  <si>
    <t>TANAH PENGGUNA LAIN</t>
  </si>
  <si>
    <t>1.01.11.00.00</t>
  </si>
  <si>
    <t>TANAH UNTUK BANGUNAN GEDUNG</t>
  </si>
  <si>
    <t>1.01.12.00.00</t>
  </si>
  <si>
    <t>TANAH PERTAMBANGAN</t>
  </si>
  <si>
    <t>1.01.13.00.00</t>
  </si>
  <si>
    <t>TANAH UNTUK BANGUNAN BUKAN GEDUNG</t>
  </si>
  <si>
    <t>2.00.00.00.00</t>
  </si>
  <si>
    <t>GOLONGAN PERALATAN DAN MESIN</t>
  </si>
  <si>
    <t>2.02.00.00.00</t>
  </si>
  <si>
    <t>ALAT -ALAT BESAR</t>
  </si>
  <si>
    <t>2.02.01.00.00</t>
  </si>
  <si>
    <t>Alat-alat Besar Darat</t>
  </si>
  <si>
    <t>2.02.02.00.00</t>
  </si>
  <si>
    <t>Alat-alat Besar Apung</t>
  </si>
  <si>
    <t>2.02.03.00.00</t>
  </si>
  <si>
    <t>Alat-alat Bantu</t>
  </si>
  <si>
    <t>2.03.00.00.00</t>
  </si>
  <si>
    <t>ALAT- ALAT ANGKUTAN</t>
  </si>
  <si>
    <t>2.03.01.00.00</t>
  </si>
  <si>
    <t>Alat Angkutan Darat Bermotor</t>
  </si>
  <si>
    <t>2.03.02.00.00</t>
  </si>
  <si>
    <t>Alat Angkutan Berat tak Bermotor</t>
  </si>
  <si>
    <t>2.03.03.00.00</t>
  </si>
  <si>
    <t>Alat Angkut Apung Bermotor</t>
  </si>
  <si>
    <t>2.03.04.00.00</t>
  </si>
  <si>
    <t>Alat Angkut Apung Tak Bermotor</t>
  </si>
  <si>
    <t>2.04.00.00.00</t>
  </si>
  <si>
    <t>ALAT BENGKEL DAN ALAT UKUR</t>
  </si>
  <si>
    <t>2.04.01.00.00</t>
  </si>
  <si>
    <t>Alat Bengkel Bermesin</t>
  </si>
  <si>
    <t>2.05.00.00.00</t>
  </si>
  <si>
    <t>ALAT PERTANIAN</t>
  </si>
  <si>
    <t>2.05.01.00.00</t>
  </si>
  <si>
    <t>ALAT PENGOLAHAN</t>
  </si>
  <si>
    <t>2.05.02.00.00</t>
  </si>
  <si>
    <t>ALAT PEMELIHARAAN TANAMAN/ALAT PENYIMPANAN</t>
  </si>
  <si>
    <t>2.06.00.00.00</t>
  </si>
  <si>
    <t>ALAT KANTOR DAN RUMAH TANGGA</t>
  </si>
  <si>
    <t>2.06.01.00.00</t>
  </si>
  <si>
    <t>ALAT KANTOR</t>
  </si>
  <si>
    <t>2.06.02.00.00</t>
  </si>
  <si>
    <t>ALAT RUMAH TANGGA</t>
  </si>
  <si>
    <t>2.06.03.00.00</t>
  </si>
  <si>
    <t>KOMPUTER</t>
  </si>
  <si>
    <t>2.06.04.00.00</t>
  </si>
  <si>
    <t>MEJA DAN KURSI KERJA/RAPAT PEJABAT</t>
  </si>
  <si>
    <t>2.07.00.00.00</t>
  </si>
  <si>
    <t>ALAT STUDIO DAN ALAT KOMUNIKASI</t>
  </si>
  <si>
    <t>2.07.01.00.00</t>
  </si>
  <si>
    <t>ALAT STUDIO</t>
  </si>
  <si>
    <t>2.07.02.00.00</t>
  </si>
  <si>
    <t>ALAT KOMUNIKASI</t>
  </si>
  <si>
    <t>2.07.03.00.00</t>
  </si>
  <si>
    <t>PERALATAN PEMANCAR</t>
  </si>
  <si>
    <t>2.08.00.00.00</t>
  </si>
  <si>
    <t>ALAT-ALAT KEDOKTERAN</t>
  </si>
  <si>
    <t>2.08.01.00.00</t>
  </si>
  <si>
    <t>ALAT KEDOKTERAN</t>
  </si>
  <si>
    <t>2.08.02.00.00</t>
  </si>
  <si>
    <t>ALAT KESEHATAN</t>
  </si>
  <si>
    <t>2.09.00.00.00</t>
  </si>
  <si>
    <t>ALAT LABORATORIM</t>
  </si>
  <si>
    <t>2.09.01.00.00</t>
  </si>
  <si>
    <t>UNIT UNIT LABORATORIUM</t>
  </si>
  <si>
    <t>2.09.02.00.00</t>
  </si>
  <si>
    <t>ALAT PERAGA / PRAKTEK SEKOLAH</t>
  </si>
  <si>
    <t>2.09.03.00.00</t>
  </si>
  <si>
    <t>UNIT ALAT LABORATORIUM KIMIA NUKLIR</t>
  </si>
  <si>
    <t>2.09.04.00.00</t>
  </si>
  <si>
    <t>ALAT LABORAORIUM FISIKA NUKLIR /ELEKTRONIKA</t>
  </si>
  <si>
    <t>2.09.05.00.00</t>
  </si>
  <si>
    <t>ALAT PROTEKSI RADIASI / PROTEKSI LINGKUNGAN</t>
  </si>
  <si>
    <t>2.09.06.00.00</t>
  </si>
  <si>
    <t>RADIATION APPLICATION AND NON DESTRUCTIVE TESTING LABORATORY (BATAM)</t>
  </si>
  <si>
    <t>2.09.07.00.00</t>
  </si>
  <si>
    <t>ALAT LABORATORIUM LINGKUNGAN HIDUP</t>
  </si>
  <si>
    <t>2.09.08.00.00</t>
  </si>
  <si>
    <t>PERALATAN LABORATORIUM HIDRODINAMIKA</t>
  </si>
  <si>
    <t>2.10.00.00.00</t>
  </si>
  <si>
    <t>ALAT-ALAT PERSENJATAAN/KEAMANAN</t>
  </si>
  <si>
    <t>2.10.01.00.00</t>
  </si>
  <si>
    <t>SENJATA API</t>
  </si>
  <si>
    <t>2.10.02.00.00</t>
  </si>
  <si>
    <t>PERSENJATAAN NON SENJATA API</t>
  </si>
  <si>
    <t>2.10.03.00.00</t>
  </si>
  <si>
    <t>AMUNIISI</t>
  </si>
  <si>
    <t>2.10.04.00.00</t>
  </si>
  <si>
    <t>SENJATA SINAR</t>
  </si>
  <si>
    <t>3.00.00.00.00</t>
  </si>
  <si>
    <t>GOLONGAN GEDUNG DAN BANGUNAN</t>
  </si>
  <si>
    <t>3.11.00.00.00</t>
  </si>
  <si>
    <t>BANGUNAN GEDUNG</t>
  </si>
  <si>
    <t>3.11.01.00.00</t>
  </si>
  <si>
    <t>BANGUNAN GEDUNG TEMPAT KERJA</t>
  </si>
  <si>
    <t>3.11.02.00.00</t>
  </si>
  <si>
    <t>BANGUNAN GEDUNG TEMPAT TINGGAL</t>
  </si>
  <si>
    <t>3.11.03.00.00</t>
  </si>
  <si>
    <t>BANGUNAN MENARA</t>
  </si>
  <si>
    <t>3.12.00.00.00</t>
  </si>
  <si>
    <t>MONUMEN</t>
  </si>
  <si>
    <t>3.12.01.00.00</t>
  </si>
  <si>
    <t>Bangunan Bersejarah</t>
  </si>
  <si>
    <t>3.12.02.00.00</t>
  </si>
  <si>
    <t>TUGU PERINGATAN</t>
  </si>
  <si>
    <t>3.12.03.00.00</t>
  </si>
  <si>
    <t>CANDI</t>
  </si>
  <si>
    <t>3.12.04.00.00</t>
  </si>
  <si>
    <t>MONUMEN/BANUNAN BERSEJARAH</t>
  </si>
  <si>
    <t>3.12.07.00.00</t>
  </si>
  <si>
    <t>RAMBU-RAMBU</t>
  </si>
  <si>
    <t>3.12.08.00.00</t>
  </si>
  <si>
    <t>RAMBU-RAMBU LALU LINTAS UDARA</t>
  </si>
  <si>
    <t>4.00.00.00.00</t>
  </si>
  <si>
    <t>GOLONGAN JALAN, IRIGASI DAN JARINGAN</t>
  </si>
  <si>
    <t>4.13.00.00.00</t>
  </si>
  <si>
    <t>JALAN DAN JEMBATAN</t>
  </si>
  <si>
    <t>4.13.01.00.00</t>
  </si>
  <si>
    <t>JALAN</t>
  </si>
  <si>
    <t>4.14.00.00.00</t>
  </si>
  <si>
    <t>BANGUNAN AIR/IRIGASI</t>
  </si>
  <si>
    <t>4.14.01.00.00</t>
  </si>
  <si>
    <t>Bangunan Air Irigasi</t>
  </si>
  <si>
    <t>4.14.04.00.00</t>
  </si>
  <si>
    <t>BANGUNAN PENGAMAN SUNGAI DAN PENANGGULANGAN BENCANA ALAM</t>
  </si>
  <si>
    <t>4.14.05.00.00</t>
  </si>
  <si>
    <t>BANGUNAN PENGEMBANGAN SUMBER AIR DAN AIR TNH</t>
  </si>
  <si>
    <t>4.14.08.00.00</t>
  </si>
  <si>
    <t>BANGUNAN AIR</t>
  </si>
  <si>
    <t>4.15.00.00.00</t>
  </si>
  <si>
    <t>INSTALASI</t>
  </si>
  <si>
    <t>4.15.01.00.00</t>
  </si>
  <si>
    <t>INSTALASI AIR MINUM/BERSIH</t>
  </si>
  <si>
    <t>4.15.03.00.00</t>
  </si>
  <si>
    <t>INSTALASI PENGOLAHAN SAMPAH NON ORGANIK</t>
  </si>
  <si>
    <t>4.15.04.00.00</t>
  </si>
  <si>
    <t>INSTALASI PENGOLAHAN BAHAN BANGUNAN</t>
  </si>
  <si>
    <t>4.15.06.00.00</t>
  </si>
  <si>
    <t>INSTALASI GARDU LISTRIK</t>
  </si>
  <si>
    <t>4.15.07.00.00</t>
  </si>
  <si>
    <t>INSTALASI PERTAHANAN</t>
  </si>
  <si>
    <t>4.15.08.00.00</t>
  </si>
  <si>
    <t>INSTALASI GAS</t>
  </si>
  <si>
    <t>4.15.09.00.00</t>
  </si>
  <si>
    <t>INSTALASI PENGAMAN</t>
  </si>
  <si>
    <t>4.16.00.00.00</t>
  </si>
  <si>
    <t>JARINGAN</t>
  </si>
  <si>
    <t>4.16.02.00.00</t>
  </si>
  <si>
    <t>JARINGAN LISTRIK</t>
  </si>
  <si>
    <t>4.16.03.00.00</t>
  </si>
  <si>
    <t>JARINGAN TELEPON</t>
  </si>
  <si>
    <t>4.16.04.00.00</t>
  </si>
  <si>
    <t>JARINGAN GAS</t>
  </si>
  <si>
    <t>5.00.00.00.00</t>
  </si>
  <si>
    <t>GOLONGAN ASSET TETAP LAINNYA</t>
  </si>
  <si>
    <t>5.17.00.00.00</t>
  </si>
  <si>
    <t>BUKU DAN PERPUSTAKAAN</t>
  </si>
  <si>
    <t>5.17.01.00.00</t>
  </si>
  <si>
    <t>BUKU</t>
  </si>
  <si>
    <t>5.17.03.00.00</t>
  </si>
  <si>
    <t>BARANG-BARANG PERPUSTAKAAN</t>
  </si>
  <si>
    <t>5.18.00.00.00</t>
  </si>
  <si>
    <t>BARANG BERCORAK KEBUDAYAAN</t>
  </si>
  <si>
    <t>5.18.01.00.00</t>
  </si>
  <si>
    <t>5.18.02.00.00</t>
  </si>
  <si>
    <t>ALAT OLAH RAGA LAINNYA</t>
  </si>
  <si>
    <t>5.19.00.00.00</t>
  </si>
  <si>
    <t>HEWAN DAN TERNAK SERTA TANAMAN</t>
  </si>
  <si>
    <t>5.19.01.00.00</t>
  </si>
  <si>
    <t>HEWAN</t>
  </si>
  <si>
    <t>6.00.00.00.00</t>
  </si>
  <si>
    <t>GOLONGAN KONSTRUKSI DLM PENGERJAAN</t>
  </si>
  <si>
    <t>Kd Kelompok</t>
  </si>
  <si>
    <t>Nama Barang</t>
  </si>
  <si>
    <t>Masa Manfaat</t>
  </si>
  <si>
    <t>Penyusutan tahunan</t>
  </si>
  <si>
    <t>Besarnya Penyusutan SD 2014</t>
  </si>
  <si>
    <t>Besarnya penyusutan Th 2015</t>
  </si>
  <si>
    <t>Tahun</t>
  </si>
  <si>
    <t>02.07.01.01.01</t>
  </si>
  <si>
    <t>02.07.02.01.07</t>
  </si>
  <si>
    <t>02.06.01.00.00</t>
  </si>
  <si>
    <t>Besarnya Penyusutan SD 2013</t>
  </si>
  <si>
    <t>Jumlah tahun s.d 2013</t>
  </si>
  <si>
    <t>Nilai Buku</t>
  </si>
  <si>
    <t>Besarnya penyusutan Th 2016</t>
  </si>
  <si>
    <t>Teluk Kuantan,  31  Desember  2016</t>
  </si>
  <si>
    <t>Besarnya penyusutan Th 2017</t>
  </si>
  <si>
    <t>Penyusutan s/d 2016</t>
  </si>
  <si>
    <t>Penyusutan s/d 2017</t>
  </si>
  <si>
    <t>TOTAL PENYUSUTAN , B,C 2016</t>
  </si>
  <si>
    <t>TOTAL PENYUSUTAN , B,C 2017</t>
  </si>
  <si>
    <t>Besarnya penyusutan Th 2018</t>
  </si>
  <si>
    <t>Penyusutan s/d 2018</t>
  </si>
  <si>
    <t>TOTAL PENYUSUTAN , B,C 2018</t>
  </si>
  <si>
    <t>KAPITALISASI RUMAH TANGGA</t>
  </si>
  <si>
    <t>KAPITALISASI KOMUNIKASI</t>
  </si>
  <si>
    <t>02.07.01.01.82</t>
  </si>
  <si>
    <t>02.07.03.01.01</t>
  </si>
  <si>
    <t>02.07.01.01.31</t>
  </si>
  <si>
    <t>selisih ( kapitalisasi)</t>
  </si>
  <si>
    <t>penyusutan kib b sebelum kapitalisasi</t>
  </si>
  <si>
    <t>penyusutan kib b setelah kapitalisasi</t>
  </si>
  <si>
    <t>ket</t>
  </si>
  <si>
    <t>Alat Rumah Tangga dan Studio</t>
  </si>
  <si>
    <t>PENJUALAN</t>
  </si>
  <si>
    <t>TOTAL 2018 SAJA (BC)</t>
  </si>
  <si>
    <t>E. ASET TETAP LAINNYA</t>
  </si>
  <si>
    <t>NO.URUT</t>
  </si>
  <si>
    <t>JENIS BARANG/NAMA BARANG</t>
  </si>
  <si>
    <t>KODE BARANG</t>
  </si>
  <si>
    <t>NOMOR REGISTER</t>
  </si>
  <si>
    <t>BUKU PERPUSTAKAAN</t>
  </si>
  <si>
    <t>BARANG BERCORAK KESENIAN</t>
  </si>
  <si>
    <t>JUMLAH</t>
  </si>
  <si>
    <t>TAHUN CETAK/PEMBELIAN</t>
  </si>
  <si>
    <t>ASAL USUL CARA PEROLEHAN</t>
  </si>
  <si>
    <t>HARGA</t>
  </si>
  <si>
    <t>KETERANGAN</t>
  </si>
  <si>
    <t>SPESIFIKASI</t>
  </si>
  <si>
    <t>ASAL DAERAH</t>
  </si>
  <si>
    <t>PENCIPTA</t>
  </si>
  <si>
    <t>BAHAN</t>
  </si>
  <si>
    <t xml:space="preserve">JENIS </t>
  </si>
  <si>
    <t>UKURAN</t>
  </si>
  <si>
    <t>ASET TETAP LAINNYA</t>
  </si>
  <si>
    <t/>
  </si>
  <si>
    <t>BARANG BERCORAK KESENIAN/KEBUDAYAAN</t>
  </si>
  <si>
    <t xml:space="preserve">HEWAN/ TERNAK DAN TUMBUHAN </t>
  </si>
  <si>
    <t>F. KONSTRUKSI DALAM PENGERJAAN</t>
  </si>
  <si>
    <t>BANGUNAN  (P,SP,D)</t>
  </si>
  <si>
    <t>KONTRUKSI BANGUNAN</t>
  </si>
  <si>
    <t>LUAS (M2)</t>
  </si>
  <si>
    <t>DOKUMEN GEDUNG</t>
  </si>
  <si>
    <t>TGL,BULAN</t>
  </si>
  <si>
    <t>STATUS TANAH</t>
  </si>
  <si>
    <t>NOMOR KODE TANAH</t>
  </si>
  <si>
    <t>ASAL USUL PEMBIAYAAN</t>
  </si>
  <si>
    <t>BERTINGKAT/TIDAK</t>
  </si>
  <si>
    <t>TANGGAL</t>
  </si>
  <si>
    <t>NOMOR</t>
  </si>
  <si>
    <t>TAHUN DIMULAI</t>
  </si>
  <si>
    <t>KONTRUKSI DALAM PENGERJAAN</t>
  </si>
  <si>
    <t>A. TANAH</t>
  </si>
  <si>
    <t>TAHUN PENGADAAN</t>
  </si>
  <si>
    <t>LETAK/ALAMAT</t>
  </si>
  <si>
    <t>ASAL USUL</t>
  </si>
  <si>
    <t>HAK</t>
  </si>
  <si>
    <t>SERTIFIKAT</t>
  </si>
  <si>
    <t>PENGGUNAAN</t>
  </si>
  <si>
    <t>02.03.01.05.01</t>
  </si>
  <si>
    <t>02.06.03.05.01</t>
  </si>
  <si>
    <t>02.06.03.05.02</t>
  </si>
  <si>
    <t>02.06.02.01.61</t>
  </si>
  <si>
    <t>FILLING KABINET</t>
  </si>
  <si>
    <t>HANDY TALKY</t>
  </si>
  <si>
    <t>AC SPLIT 2 PK</t>
  </si>
  <si>
    <t>TABE 3 C X 1500 A7</t>
  </si>
  <si>
    <t>TOWER 12 METER</t>
  </si>
  <si>
    <t>AMPLI + CORONG</t>
  </si>
  <si>
    <t>TAPE PEREKAM</t>
  </si>
  <si>
    <t>PLESH MP3</t>
  </si>
  <si>
    <t>HARDISK 80,68 GB</t>
  </si>
  <si>
    <t>GENSET</t>
  </si>
  <si>
    <t>ALMARI ARSIP</t>
  </si>
  <si>
    <t>MEJA KERJA KEPALA BADAN</t>
  </si>
  <si>
    <t>MEJA STUDIO</t>
  </si>
  <si>
    <t>KURSI KERJA KEPALA BADAN</t>
  </si>
  <si>
    <t>KURSI TAMU</t>
  </si>
  <si>
    <t>LEMARI PERPUSTAKAAN</t>
  </si>
  <si>
    <t>SEKAT RUANGAN</t>
  </si>
  <si>
    <t>MEJA RESEPSIONIS</t>
  </si>
  <si>
    <t>KURSI TUNGGU</t>
  </si>
  <si>
    <t>KAIN GORDEN</t>
  </si>
  <si>
    <t>LAPTOP</t>
  </si>
  <si>
    <t>MESIN TIK</t>
  </si>
  <si>
    <t xml:space="preserve"> AC SPLIT 2 PK</t>
  </si>
  <si>
    <t>GORDYN</t>
  </si>
  <si>
    <t>MEJA RAPAT</t>
  </si>
  <si>
    <t>KURSI RAPAT</t>
  </si>
  <si>
    <t>INTERIOR RUANGAN</t>
  </si>
  <si>
    <t>MEJA KERJA</t>
  </si>
  <si>
    <t>SOFA</t>
  </si>
  <si>
    <t>KAMERA DIGITAL</t>
  </si>
  <si>
    <t>HANDYCAM</t>
  </si>
  <si>
    <t>ALAT-ALAT STASIUN PEMANCAR :</t>
  </si>
  <si>
    <t>MEGAPHON</t>
  </si>
  <si>
    <t>BROTHER</t>
  </si>
  <si>
    <t>OLYMPIC</t>
  </si>
  <si>
    <t xml:space="preserve">LOKAL </t>
  </si>
  <si>
    <t>EPSON LQ 2180</t>
  </si>
  <si>
    <t>PELANGI</t>
  </si>
  <si>
    <t>CANON</t>
  </si>
  <si>
    <t>EXPO</t>
  </si>
  <si>
    <t>UCHIWA</t>
  </si>
  <si>
    <t>OLYMPUS</t>
  </si>
  <si>
    <t>SONY</t>
  </si>
  <si>
    <t>CAMPURAN</t>
  </si>
  <si>
    <t>KAYU+KACA</t>
  </si>
  <si>
    <t xml:space="preserve">STAINLESS </t>
  </si>
  <si>
    <t>TENUN</t>
  </si>
  <si>
    <t>KAIN</t>
  </si>
  <si>
    <t>BESAR</t>
  </si>
  <si>
    <t>KECIL</t>
  </si>
  <si>
    <t>SEDANG</t>
  </si>
  <si>
    <t>TAHUN SUDAH DITEMUKAN</t>
  </si>
  <si>
    <t>MERK/TYPE</t>
  </si>
  <si>
    <t>UKURAN/CC</t>
  </si>
  <si>
    <t>TAHUN PEMBELIAN</t>
  </si>
  <si>
    <t>PABRIK</t>
  </si>
  <si>
    <t>RANGKA</t>
  </si>
  <si>
    <t>MESIN</t>
  </si>
  <si>
    <t>POLISI</t>
  </si>
  <si>
    <t>ASAL USUL PEROLEHAN</t>
  </si>
  <si>
    <t>KD.KELOMPOK</t>
  </si>
  <si>
    <t>NAMA BARANG</t>
  </si>
  <si>
    <t>PENYUSUTAN TAHUNAN</t>
  </si>
  <si>
    <t>JUMLAH TAHUN 2.D  2013</t>
  </si>
  <si>
    <t>BESARNYA PENYUSUTAN TAHUN 2013</t>
  </si>
  <si>
    <t>BESARNYA PENYUSUTAN TAHUN 2014</t>
  </si>
  <si>
    <t>BESARNYA PENYUSUTAN TAHUN 2015</t>
  </si>
  <si>
    <t>BESARNYA PENYUSUTAN TAHUN 2016</t>
  </si>
  <si>
    <t>BESARNYA PENYUSUTAN TAHUN 2017</t>
  </si>
  <si>
    <t>BESARNYA PENYUSUTAN TAHUN 2018</t>
  </si>
  <si>
    <t>TAHUN</t>
  </si>
  <si>
    <t>NILAI BUKU</t>
  </si>
  <si>
    <t>PENYUSUTAN S/D 2016</t>
  </si>
  <si>
    <t>PENYUSUTAN S/D 2017</t>
  </si>
  <si>
    <t>PENYUSUTAN S/D 2018</t>
  </si>
  <si>
    <t>NO. URUT</t>
  </si>
  <si>
    <t xml:space="preserve">KONTRUKSI </t>
  </si>
  <si>
    <t>PANJANG (M2)</t>
  </si>
  <si>
    <t>LEBAR (M)</t>
  </si>
  <si>
    <t>JALAN,IRIGASI DAN JARINGAN</t>
  </si>
  <si>
    <t>BANGUNAN AIR (IRIGASI)</t>
  </si>
  <si>
    <t>LUAS LANTAI (M2)</t>
  </si>
  <si>
    <t>KONDISI BANGUNAN  (B,KB,RB,H)</t>
  </si>
  <si>
    <t>GEDUNG DAN  BANGUNAN</t>
  </si>
  <si>
    <t>BANGUNAN MONUMEN</t>
  </si>
  <si>
    <t>BERTINGKAT</t>
  </si>
  <si>
    <t>BETON</t>
  </si>
  <si>
    <t>HAK PAKAI</t>
  </si>
  <si>
    <t>ALAT-ALAT BERAT</t>
  </si>
  <si>
    <t>ALAT-ALAT ANGKUTAN</t>
  </si>
  <si>
    <t>ALAT-ALAT BENGKEL</t>
  </si>
  <si>
    <t>ALAT-ALAT PERTANIAN DAN PETERNAKAN</t>
  </si>
  <si>
    <t>ALAT-ALAT KANTOR DAN RUMAH TANGGA</t>
  </si>
  <si>
    <t>ALAT-ALAT STUDIO DAN KOMUNIKASI</t>
  </si>
  <si>
    <t>ALAT-ALAT UKUR</t>
  </si>
  <si>
    <t>ALAT-ALAT LABORATORIUM</t>
  </si>
  <si>
    <t>ALAT-ALAT KEAMANAN</t>
  </si>
  <si>
    <t>BM 2734 K</t>
  </si>
  <si>
    <t>02.06.02.01.34</t>
  </si>
  <si>
    <t>02.06.02.01.04</t>
  </si>
  <si>
    <t>02.06.02.01.27</t>
  </si>
  <si>
    <t>02.06.04.03.04</t>
  </si>
  <si>
    <t>02.06.02.01.01</t>
  </si>
  <si>
    <t>02.06.02.01.10</t>
  </si>
  <si>
    <t>02.06.01.05.40</t>
  </si>
  <si>
    <t>02.06.02.06.05</t>
  </si>
  <si>
    <t>02.06.04.01.04</t>
  </si>
  <si>
    <t>02.06.01.01.04</t>
  </si>
  <si>
    <t>PC LENGKAP</t>
  </si>
  <si>
    <t>02.06.03.05.03</t>
  </si>
  <si>
    <t>02.07.01.02.77</t>
  </si>
  <si>
    <t>03.11.01.01.01</t>
  </si>
  <si>
    <t>BESARNYA PENYUSUTAN TAHUN 2019</t>
  </si>
  <si>
    <t>PENYUSUTAN S/D 2019</t>
  </si>
  <si>
    <t>Toyota Kijang/ Innova Luxury GMT</t>
  </si>
  <si>
    <t>MHFXW42GXE2300174</t>
  </si>
  <si>
    <t>ITR 7898555</t>
  </si>
  <si>
    <t>BM 1220 K</t>
  </si>
  <si>
    <t>02.03.01.02.04</t>
  </si>
  <si>
    <t>MUTASI MASUK DARI OPD LAIN</t>
  </si>
  <si>
    <t>BERTINGKAT/ TIDAK</t>
  </si>
  <si>
    <t>BETON/ TIDAK</t>
  </si>
  <si>
    <t>LETAK LOKASI/ ALAMAT</t>
  </si>
  <si>
    <t>NILAI KONTRAk (Rp)</t>
  </si>
  <si>
    <t>KET</t>
  </si>
  <si>
    <t>TELUK KUANTAN, 31 DESEMBER 2019</t>
  </si>
  <si>
    <t>KABUPATEN KUANTAN SINGINGI,</t>
  </si>
  <si>
    <t>ASNUL, S.Pd</t>
  </si>
  <si>
    <t>NIP. 19680315 199003 1 001</t>
  </si>
  <si>
    <t>HEWAN/ TERNAK DAN TUMBUHAN</t>
  </si>
  <si>
    <t>JUDUL/ PENCIPTA</t>
  </si>
  <si>
    <t>HARGA (Rp)</t>
  </si>
  <si>
    <t>KONDISI BANGUNAN/ BARANG (B,KB,RB,H)</t>
  </si>
  <si>
    <t>LETAK/ LOKASI ALAMAT</t>
  </si>
  <si>
    <t>LETAK/LOKASI ALAMAT</t>
  </si>
  <si>
    <t>NO. KODE LOKASI : 12.04.06.18.01.13.00</t>
  </si>
  <si>
    <t>PENGURUS BARANG,</t>
  </si>
  <si>
    <t xml:space="preserve">TANAH </t>
  </si>
  <si>
    <t>HARGA PEROLEHAN (Rp)</t>
  </si>
  <si>
    <t>HONDA SUPRA X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</si>
</sst>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&quot;-&quot;_);_(@_)"/>
  </numFmts>
  <fonts count="5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3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0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2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theme="3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7" fillId="0" borderId="0"/>
    <xf numFmtId="41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" fillId="0" borderId="0"/>
  </cellStyleXfs>
  <cellXfs count="815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0" fontId="7" fillId="0" borderId="0" xfId="2"/>
    <xf numFmtId="0" fontId="0" fillId="0" borderId="1" xfId="0" applyFill="1" applyBorder="1"/>
    <xf numFmtId="0" fontId="0" fillId="3" borderId="1" xfId="0" applyFill="1" applyBorder="1"/>
    <xf numFmtId="0" fontId="5" fillId="0" borderId="1" xfId="2" applyFont="1" applyBorder="1" applyAlignment="1">
      <alignment horizontal="center" vertical="center"/>
    </xf>
    <xf numFmtId="43" fontId="10" fillId="0" borderId="1" xfId="0" applyNumberFormat="1" applyFont="1" applyBorder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11" fillId="0" borderId="1" xfId="0" applyFont="1" applyFill="1" applyBorder="1" applyAlignment="1">
      <alignment horizontal="center"/>
    </xf>
    <xf numFmtId="0" fontId="7" fillId="0" borderId="0" xfId="2" applyAlignment="1"/>
    <xf numFmtId="0" fontId="7" fillId="0" borderId="0" xfId="2" applyFill="1" applyAlignment="1">
      <alignment horizontal="center"/>
    </xf>
    <xf numFmtId="0" fontId="0" fillId="0" borderId="0" xfId="0" applyFill="1"/>
    <xf numFmtId="0" fontId="7" fillId="0" borderId="0" xfId="2" applyFill="1"/>
    <xf numFmtId="0" fontId="9" fillId="0" borderId="0" xfId="2" applyFont="1" applyAlignment="1"/>
    <xf numFmtId="0" fontId="7" fillId="0" borderId="0" xfId="2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wrapText="1"/>
    </xf>
    <xf numFmtId="0" fontId="12" fillId="0" borderId="1" xfId="0" applyFont="1" applyFill="1" applyBorder="1" applyAlignment="1"/>
    <xf numFmtId="0" fontId="12" fillId="0" borderId="1" xfId="0" applyFont="1" applyBorder="1"/>
    <xf numFmtId="0" fontId="12" fillId="0" borderId="1" xfId="2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43" fontId="14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165" fontId="13" fillId="0" borderId="1" xfId="0" applyNumberFormat="1" applyFont="1" applyFill="1" applyBorder="1" applyAlignment="1"/>
    <xf numFmtId="0" fontId="12" fillId="2" borderId="1" xfId="2" applyFont="1" applyFill="1" applyBorder="1" applyAlignment="1">
      <alignment horizontal="left"/>
    </xf>
    <xf numFmtId="0" fontId="12" fillId="2" borderId="1" xfId="2" applyFont="1" applyFill="1" applyBorder="1"/>
    <xf numFmtId="0" fontId="12" fillId="4" borderId="1" xfId="0" applyFont="1" applyFill="1" applyBorder="1" applyAlignment="1"/>
    <xf numFmtId="49" fontId="12" fillId="2" borderId="1" xfId="2" applyNumberFormat="1" applyFont="1" applyFill="1" applyBorder="1" applyAlignment="1"/>
    <xf numFmtId="49" fontId="12" fillId="2" borderId="1" xfId="2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49" fontId="12" fillId="2" borderId="1" xfId="2" applyNumberFormat="1" applyFont="1" applyFill="1" applyBorder="1" applyAlignment="1">
      <alignment horizontal="left"/>
    </xf>
    <xf numFmtId="0" fontId="12" fillId="0" borderId="1" xfId="2" applyFont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/>
    </xf>
    <xf numFmtId="1" fontId="12" fillId="2" borderId="1" xfId="2" applyNumberFormat="1" applyFont="1" applyFill="1" applyBorder="1" applyAlignment="1">
      <alignment horizontal="center"/>
    </xf>
    <xf numFmtId="0" fontId="12" fillId="4" borderId="1" xfId="0" applyFont="1" applyFill="1" applyBorder="1"/>
    <xf numFmtId="165" fontId="12" fillId="2" borderId="1" xfId="3" applyNumberFormat="1" applyFont="1" applyFill="1" applyBorder="1"/>
    <xf numFmtId="165" fontId="12" fillId="0" borderId="1" xfId="0" applyNumberFormat="1" applyFont="1" applyFill="1" applyBorder="1" applyAlignment="1"/>
    <xf numFmtId="0" fontId="12" fillId="0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12" fillId="2" borderId="1" xfId="2" applyFont="1" applyFill="1" applyBorder="1" applyAlignment="1">
      <alignment horizontal="left" vertical="top" wrapText="1"/>
    </xf>
    <xf numFmtId="49" fontId="12" fillId="4" borderId="1" xfId="2" applyNumberFormat="1" applyFont="1" applyFill="1" applyBorder="1" applyAlignment="1">
      <alignment horizontal="center"/>
    </xf>
    <xf numFmtId="0" fontId="12" fillId="2" borderId="1" xfId="2" applyNumberFormat="1" applyFont="1" applyFill="1" applyBorder="1" applyAlignment="1">
      <alignment horizontal="center"/>
    </xf>
    <xf numFmtId="165" fontId="12" fillId="0" borderId="1" xfId="3" applyNumberFormat="1" applyFont="1" applyFill="1" applyBorder="1"/>
    <xf numFmtId="49" fontId="12" fillId="4" borderId="1" xfId="2" applyNumberFormat="1" applyFont="1" applyFill="1" applyBorder="1" applyAlignment="1">
      <alignment horizontal="center" vertical="center" wrapText="1"/>
    </xf>
    <xf numFmtId="49" fontId="12" fillId="4" borderId="1" xfId="2" applyNumberFormat="1" applyFont="1" applyFill="1" applyBorder="1" applyAlignment="1">
      <alignment horizontal="left"/>
    </xf>
    <xf numFmtId="49" fontId="12" fillId="2" borderId="1" xfId="2" applyNumberFormat="1" applyFont="1" applyFill="1" applyBorder="1" applyAlignment="1">
      <alignment horizontal="center" vertical="center" wrapText="1"/>
    </xf>
    <xf numFmtId="165" fontId="15" fillId="2" borderId="1" xfId="3" applyNumberFormat="1" applyFont="1" applyFill="1" applyBorder="1"/>
    <xf numFmtId="0" fontId="12" fillId="4" borderId="1" xfId="2" applyFont="1" applyFill="1" applyBorder="1" applyAlignment="1">
      <alignment horizontal="left"/>
    </xf>
    <xf numFmtId="0" fontId="12" fillId="0" borderId="1" xfId="2" applyFont="1" applyFill="1" applyBorder="1" applyAlignment="1">
      <alignment horizontal="left" vertical="top" wrapText="1"/>
    </xf>
    <xf numFmtId="49" fontId="12" fillId="0" borderId="1" xfId="2" applyNumberFormat="1" applyFont="1" applyFill="1" applyBorder="1" applyAlignment="1">
      <alignment horizontal="left"/>
    </xf>
    <xf numFmtId="1" fontId="12" fillId="0" borderId="1" xfId="2" applyNumberFormat="1" applyFont="1" applyFill="1" applyBorder="1" applyAlignment="1">
      <alignment horizontal="center"/>
    </xf>
    <xf numFmtId="49" fontId="12" fillId="2" borderId="1" xfId="2" applyNumberFormat="1" applyFont="1" applyFill="1" applyBorder="1" applyAlignment="1">
      <alignment horizontal="left" vertical="center" wrapText="1"/>
    </xf>
    <xf numFmtId="0" fontId="12" fillId="2" borderId="1" xfId="2" applyFont="1" applyFill="1" applyBorder="1" applyAlignment="1">
      <alignment vertical="center"/>
    </xf>
    <xf numFmtId="49" fontId="12" fillId="2" borderId="1" xfId="2" applyNumberFormat="1" applyFont="1" applyFill="1" applyBorder="1" applyAlignment="1">
      <alignment horizontal="left" vertical="center"/>
    </xf>
    <xf numFmtId="49" fontId="12" fillId="4" borderId="1" xfId="2" applyNumberFormat="1" applyFont="1" applyFill="1" applyBorder="1" applyAlignment="1">
      <alignment horizontal="center" vertical="center"/>
    </xf>
    <xf numFmtId="1" fontId="12" fillId="2" borderId="1" xfId="2" applyNumberFormat="1" applyFont="1" applyFill="1" applyBorder="1" applyAlignment="1">
      <alignment horizontal="center" vertical="center"/>
    </xf>
    <xf numFmtId="165" fontId="12" fillId="2" borderId="1" xfId="3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2" fillId="0" borderId="1" xfId="2" applyFont="1" applyFill="1" applyBorder="1" applyAlignment="1">
      <alignment vertical="center"/>
    </xf>
    <xf numFmtId="0" fontId="12" fillId="0" borderId="1" xfId="0" applyFont="1" applyFill="1" applyBorder="1"/>
    <xf numFmtId="49" fontId="12" fillId="0" borderId="1" xfId="2" applyNumberFormat="1" applyFont="1" applyFill="1" applyBorder="1" applyAlignment="1">
      <alignment horizontal="left" vertical="center"/>
    </xf>
    <xf numFmtId="49" fontId="12" fillId="0" borderId="1" xfId="2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/>
    </xf>
    <xf numFmtId="1" fontId="12" fillId="0" borderId="1" xfId="2" applyNumberFormat="1" applyFont="1" applyFill="1" applyBorder="1" applyAlignment="1">
      <alignment horizontal="center" vertical="center"/>
    </xf>
    <xf numFmtId="165" fontId="12" fillId="0" borderId="1" xfId="3" applyNumberFormat="1" applyFont="1" applyFill="1" applyBorder="1" applyAlignment="1">
      <alignment vertical="center"/>
    </xf>
    <xf numFmtId="49" fontId="12" fillId="2" borderId="1" xfId="2" applyNumberFormat="1" applyFont="1" applyFill="1" applyBorder="1" applyAlignment="1">
      <alignment horizontal="center" vertical="center"/>
    </xf>
    <xf numFmtId="49" fontId="12" fillId="2" borderId="1" xfId="2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2" borderId="1" xfId="2" applyFont="1" applyFill="1" applyBorder="1" applyAlignment="1">
      <alignment horizontal="center" vertical="top" wrapText="1"/>
    </xf>
    <xf numFmtId="1" fontId="12" fillId="2" borderId="1" xfId="2" applyNumberFormat="1" applyFont="1" applyFill="1" applyBorder="1" applyAlignment="1">
      <alignment horizontal="center" vertical="top" wrapText="1"/>
    </xf>
    <xf numFmtId="165" fontId="12" fillId="2" borderId="1" xfId="3" applyNumberFormat="1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top" wrapText="1"/>
    </xf>
    <xf numFmtId="49" fontId="12" fillId="4" borderId="1" xfId="2" applyNumberFormat="1" applyFont="1" applyFill="1" applyBorder="1" applyAlignment="1">
      <alignment horizontal="left" vertical="top" wrapText="1"/>
    </xf>
    <xf numFmtId="0" fontId="12" fillId="4" borderId="1" xfId="2" applyFont="1" applyFill="1" applyBorder="1" applyAlignment="1">
      <alignment horizontal="left" vertical="top" wrapText="1"/>
    </xf>
    <xf numFmtId="165" fontId="12" fillId="4" borderId="1" xfId="0" applyNumberFormat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center" wrapText="1"/>
    </xf>
    <xf numFmtId="165" fontId="16" fillId="0" borderId="1" xfId="0" applyNumberFormat="1" applyFont="1" applyFill="1" applyBorder="1" applyAlignment="1"/>
    <xf numFmtId="0" fontId="12" fillId="0" borderId="0" xfId="0" applyFont="1"/>
    <xf numFmtId="0" fontId="12" fillId="0" borderId="1" xfId="0" applyFont="1" applyFill="1" applyBorder="1" applyAlignment="1">
      <alignment vertical="center" wrapText="1"/>
    </xf>
    <xf numFmtId="165" fontId="13" fillId="0" borderId="1" xfId="3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49" fontId="12" fillId="0" borderId="1" xfId="2" applyNumberFormat="1" applyFont="1" applyFill="1" applyBorder="1" applyAlignment="1">
      <alignment horizontal="left" vertical="top"/>
    </xf>
    <xf numFmtId="165" fontId="12" fillId="0" borderId="1" xfId="3" applyNumberFormat="1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2" fillId="0" borderId="0" xfId="2" applyFont="1" applyAlignment="1"/>
    <xf numFmtId="0" fontId="2" fillId="0" borderId="0" xfId="2" applyFont="1"/>
    <xf numFmtId="0" fontId="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wrapText="1"/>
    </xf>
    <xf numFmtId="0" fontId="5" fillId="0" borderId="1" xfId="0" applyFont="1" applyBorder="1"/>
    <xf numFmtId="43" fontId="19" fillId="0" borderId="1" xfId="0" applyNumberFormat="1" applyFont="1" applyBorder="1"/>
    <xf numFmtId="0" fontId="5" fillId="4" borderId="1" xfId="0" applyFont="1" applyFill="1" applyBorder="1"/>
    <xf numFmtId="0" fontId="5" fillId="0" borderId="0" xfId="0" applyFont="1"/>
    <xf numFmtId="43" fontId="0" fillId="0" borderId="1" xfId="4" applyFont="1" applyFill="1" applyBorder="1" applyAlignment="1"/>
    <xf numFmtId="0" fontId="9" fillId="0" borderId="0" xfId="2" applyFont="1" applyFill="1" applyAlignment="1"/>
    <xf numFmtId="0" fontId="0" fillId="0" borderId="0" xfId="0" applyFill="1" applyAlignment="1">
      <alignment horizontal="center"/>
    </xf>
    <xf numFmtId="0" fontId="6" fillId="0" borderId="0" xfId="2" applyFont="1" applyFill="1" applyAlignment="1"/>
    <xf numFmtId="0" fontId="5" fillId="2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18" fillId="0" borderId="0" xfId="0" applyFont="1" applyFill="1"/>
    <xf numFmtId="0" fontId="5" fillId="2" borderId="6" xfId="0" applyFont="1" applyFill="1" applyBorder="1"/>
    <xf numFmtId="0" fontId="5" fillId="0" borderId="0" xfId="2" applyFont="1" applyFill="1" applyAlignment="1"/>
    <xf numFmtId="0" fontId="24" fillId="0" borderId="0" xfId="2" applyFont="1" applyFill="1" applyAlignment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0" applyFont="1" applyFill="1"/>
    <xf numFmtId="0" fontId="6" fillId="0" borderId="0" xfId="2" applyFont="1" applyFill="1"/>
    <xf numFmtId="0" fontId="6" fillId="0" borderId="0" xfId="0" applyFont="1" applyFill="1" applyAlignment="1">
      <alignment horizontal="center"/>
    </xf>
    <xf numFmtId="43" fontId="25" fillId="0" borderId="0" xfId="0" applyNumberFormat="1" applyFont="1" applyFill="1"/>
    <xf numFmtId="41" fontId="25" fillId="0" borderId="0" xfId="5" applyFont="1" applyFill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vertical="center" wrapText="1"/>
    </xf>
    <xf numFmtId="0" fontId="27" fillId="0" borderId="7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5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/>
    </xf>
    <xf numFmtId="0" fontId="5" fillId="2" borderId="1" xfId="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left" wrapText="1"/>
    </xf>
    <xf numFmtId="0" fontId="0" fillId="2" borderId="1" xfId="0" quotePrefix="1" applyFill="1" applyBorder="1" applyAlignment="1">
      <alignment horizontal="center"/>
    </xf>
    <xf numFmtId="49" fontId="5" fillId="2" borderId="1" xfId="2" applyNumberFormat="1" applyFont="1" applyFill="1" applyBorder="1" applyAlignment="1">
      <alignment horizontal="left"/>
    </xf>
    <xf numFmtId="49" fontId="5" fillId="2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18" fillId="2" borderId="1" xfId="3" applyNumberFormat="1" applyFont="1" applyFill="1" applyBorder="1"/>
    <xf numFmtId="0" fontId="0" fillId="2" borderId="1" xfId="0" applyFill="1" applyBorder="1" applyAlignment="1">
      <alignment horizontal="left" vertical="center"/>
    </xf>
    <xf numFmtId="165" fontId="17" fillId="2" borderId="1" xfId="5" applyNumberFormat="1" applyFont="1" applyFill="1" applyBorder="1" applyAlignment="1">
      <alignment horizontal="right"/>
    </xf>
    <xf numFmtId="165" fontId="17" fillId="2" borderId="1" xfId="5" applyNumberFormat="1" applyFont="1" applyFill="1" applyBorder="1" applyAlignment="1">
      <alignment horizontal="left"/>
    </xf>
    <xf numFmtId="0" fontId="6" fillId="5" borderId="8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41" fontId="6" fillId="5" borderId="8" xfId="0" applyNumberFormat="1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5" fillId="2" borderId="1" xfId="0" applyFont="1" applyFill="1" applyBorder="1" applyAlignment="1">
      <alignment horizontal="right"/>
    </xf>
    <xf numFmtId="165" fontId="6" fillId="5" borderId="9" xfId="0" applyNumberFormat="1" applyFont="1" applyFill="1" applyBorder="1"/>
    <xf numFmtId="164" fontId="0" fillId="0" borderId="0" xfId="0" applyNumberFormat="1"/>
    <xf numFmtId="0" fontId="5" fillId="2" borderId="1" xfId="0" applyFont="1" applyFill="1" applyBorder="1"/>
    <xf numFmtId="41" fontId="5" fillId="2" borderId="1" xfId="5" applyFont="1" applyFill="1" applyBorder="1" applyAlignment="1">
      <alignment horizontal="right"/>
    </xf>
    <xf numFmtId="0" fontId="0" fillId="5" borderId="0" xfId="0" applyFill="1"/>
    <xf numFmtId="0" fontId="6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165" fontId="6" fillId="5" borderId="0" xfId="5" applyNumberFormat="1" applyFont="1" applyFill="1"/>
    <xf numFmtId="0" fontId="6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5" fontId="5" fillId="0" borderId="0" xfId="5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 vertical="center"/>
    </xf>
    <xf numFmtId="41" fontId="3" fillId="0" borderId="0" xfId="5" applyFont="1" applyFill="1"/>
    <xf numFmtId="164" fontId="0" fillId="0" borderId="0" xfId="0" applyNumberFormat="1" applyFill="1" applyAlignment="1">
      <alignment horizontal="center"/>
    </xf>
    <xf numFmtId="165" fontId="0" fillId="0" borderId="0" xfId="5" applyNumberFormat="1" applyFont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/>
    </xf>
    <xf numFmtId="0" fontId="2" fillId="2" borderId="0" xfId="2" applyFont="1" applyFill="1" applyAlignment="1">
      <alignment horizontal="center"/>
    </xf>
    <xf numFmtId="0" fontId="24" fillId="2" borderId="0" xfId="2" applyFont="1" applyFill="1" applyAlignment="1"/>
    <xf numFmtId="0" fontId="5" fillId="2" borderId="0" xfId="2" applyFont="1" applyFill="1" applyAlignment="1"/>
    <xf numFmtId="0" fontId="9" fillId="2" borderId="0" xfId="2" applyFont="1" applyFill="1" applyAlignment="1">
      <alignment horizontal="center"/>
    </xf>
    <xf numFmtId="0" fontId="7" fillId="2" borderId="0" xfId="2" applyFill="1" applyAlignment="1">
      <alignment horizontal="center"/>
    </xf>
    <xf numFmtId="41" fontId="5" fillId="2" borderId="1" xfId="5" applyFont="1" applyFill="1" applyBorder="1" applyAlignment="1">
      <alignment horizontal="right" vertical="center"/>
    </xf>
    <xf numFmtId="164" fontId="5" fillId="0" borderId="0" xfId="0" applyNumberFormat="1" applyFont="1" applyFill="1"/>
    <xf numFmtId="41" fontId="5" fillId="0" borderId="0" xfId="0" applyNumberFormat="1" applyFont="1" applyFill="1" applyAlignment="1">
      <alignment wrapText="1"/>
    </xf>
    <xf numFmtId="0" fontId="5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wrapText="1"/>
    </xf>
    <xf numFmtId="43" fontId="20" fillId="2" borderId="1" xfId="0" applyNumberFormat="1" applyFont="1" applyFill="1" applyBorder="1"/>
    <xf numFmtId="165" fontId="5" fillId="2" borderId="1" xfId="5" applyNumberFormat="1" applyFont="1" applyFill="1" applyBorder="1" applyAlignment="1">
      <alignment horizontal="center"/>
    </xf>
    <xf numFmtId="0" fontId="26" fillId="2" borderId="1" xfId="0" applyFont="1" applyFill="1" applyBorder="1"/>
    <xf numFmtId="41" fontId="18" fillId="2" borderId="1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43" fontId="18" fillId="2" borderId="1" xfId="0" applyNumberFormat="1" applyFont="1" applyFill="1" applyBorder="1" applyAlignment="1">
      <alignment vertical="center"/>
    </xf>
    <xf numFmtId="0" fontId="22" fillId="2" borderId="1" xfId="0" applyFont="1" applyFill="1" applyBorder="1" applyAlignment="1"/>
    <xf numFmtId="0" fontId="5" fillId="2" borderId="1" xfId="0" applyFont="1" applyFill="1" applyBorder="1" applyAlignment="1"/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horizontal="center"/>
    </xf>
    <xf numFmtId="43" fontId="5" fillId="2" borderId="1" xfId="4" applyFont="1" applyFill="1" applyBorder="1" applyAlignment="1"/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/>
    <xf numFmtId="43" fontId="18" fillId="2" borderId="1" xfId="4" applyFont="1" applyFill="1" applyBorder="1"/>
    <xf numFmtId="41" fontId="18" fillId="2" borderId="1" xfId="0" applyNumberFormat="1" applyFont="1" applyFill="1" applyBorder="1"/>
    <xf numFmtId="43" fontId="18" fillId="2" borderId="1" xfId="0" applyNumberFormat="1" applyFont="1" applyFill="1" applyBorder="1"/>
    <xf numFmtId="43" fontId="5" fillId="2" borderId="1" xfId="4" applyFont="1" applyFill="1" applyBorder="1" applyAlignment="1">
      <alignment horizontal="center"/>
    </xf>
    <xf numFmtId="43" fontId="5" fillId="2" borderId="1" xfId="0" applyNumberFormat="1" applyFont="1" applyFill="1" applyBorder="1" applyAlignment="1">
      <alignment horizontal="right"/>
    </xf>
    <xf numFmtId="41" fontId="5" fillId="2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/>
    <xf numFmtId="0" fontId="5" fillId="2" borderId="1" xfId="2" applyFont="1" applyFill="1" applyBorder="1" applyAlignment="1">
      <alignment vertical="center" wrapText="1"/>
    </xf>
    <xf numFmtId="165" fontId="18" fillId="2" borderId="1" xfId="0" applyNumberFormat="1" applyFont="1" applyFill="1" applyBorder="1" applyAlignment="1"/>
    <xf numFmtId="0" fontId="5" fillId="2" borderId="1" xfId="2" applyFont="1" applyFill="1" applyBorder="1" applyAlignment="1">
      <alignment horizontal="left"/>
    </xf>
    <xf numFmtId="0" fontId="5" fillId="2" borderId="1" xfId="2" applyFont="1" applyFill="1" applyBorder="1"/>
    <xf numFmtId="49" fontId="5" fillId="2" borderId="1" xfId="2" applyNumberFormat="1" applyFont="1" applyFill="1" applyBorder="1" applyAlignment="1"/>
    <xf numFmtId="1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165" fontId="5" fillId="2" borderId="1" xfId="3" applyNumberFormat="1" applyFont="1" applyFill="1" applyBorder="1"/>
    <xf numFmtId="165" fontId="5" fillId="2" borderId="1" xfId="0" applyNumberFormat="1" applyFont="1" applyFill="1" applyBorder="1" applyAlignment="1"/>
    <xf numFmtId="0" fontId="18" fillId="2" borderId="1" xfId="0" applyFont="1" applyFill="1" applyBorder="1" applyAlignment="1"/>
    <xf numFmtId="0" fontId="18" fillId="2" borderId="1" xfId="2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vertical="center" wrapText="1"/>
    </xf>
    <xf numFmtId="43" fontId="18" fillId="2" borderId="1" xfId="4" applyFont="1" applyFill="1" applyBorder="1" applyAlignment="1">
      <alignment vertical="center"/>
    </xf>
    <xf numFmtId="41" fontId="18" fillId="2" borderId="1" xfId="5" applyFont="1" applyFill="1" applyBorder="1" applyAlignment="1">
      <alignment horizontal="right"/>
    </xf>
    <xf numFmtId="0" fontId="5" fillId="2" borderId="1" xfId="2" applyNumberFormat="1" applyFont="1" applyFill="1" applyBorder="1" applyAlignment="1">
      <alignment horizontal="center"/>
    </xf>
    <xf numFmtId="0" fontId="18" fillId="2" borderId="1" xfId="2" applyNumberFormat="1" applyFont="1" applyFill="1" applyBorder="1" applyAlignment="1">
      <alignment horizontal="center"/>
    </xf>
    <xf numFmtId="0" fontId="23" fillId="2" borderId="1" xfId="2" applyFont="1" applyFill="1" applyBorder="1" applyAlignment="1">
      <alignment horizontal="left" vertical="top" wrapText="1"/>
    </xf>
    <xf numFmtId="0" fontId="1" fillId="2" borderId="1" xfId="2" applyFont="1" applyFill="1" applyBorder="1"/>
    <xf numFmtId="1" fontId="5" fillId="2" borderId="1" xfId="2" applyNumberFormat="1" applyFont="1" applyFill="1" applyBorder="1" applyAlignment="1">
      <alignment horizontal="center" vertical="top" wrapText="1"/>
    </xf>
    <xf numFmtId="49" fontId="5" fillId="2" borderId="1" xfId="2" applyNumberFormat="1" applyFont="1" applyFill="1" applyBorder="1" applyAlignment="1">
      <alignment horizontal="center" wrapText="1"/>
    </xf>
    <xf numFmtId="165" fontId="5" fillId="2" borderId="1" xfId="3" applyNumberFormat="1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quotePrefix="1" applyFont="1" applyFill="1" applyBorder="1" applyAlignment="1">
      <alignment horizontal="center"/>
    </xf>
    <xf numFmtId="0" fontId="18" fillId="2" borderId="1" xfId="2" applyFont="1" applyFill="1" applyBorder="1" applyAlignment="1">
      <alignment horizontal="left" vertical="top" wrapText="1"/>
    </xf>
    <xf numFmtId="0" fontId="18" fillId="2" borderId="1" xfId="2" applyFont="1" applyFill="1" applyBorder="1"/>
    <xf numFmtId="49" fontId="18" fillId="2" borderId="1" xfId="2" applyNumberFormat="1" applyFont="1" applyFill="1" applyBorder="1" applyAlignment="1">
      <alignment horizontal="left"/>
    </xf>
    <xf numFmtId="49" fontId="18" fillId="2" borderId="1" xfId="2" applyNumberFormat="1" applyFont="1" applyFill="1" applyBorder="1" applyAlignment="1">
      <alignment horizontal="center"/>
    </xf>
    <xf numFmtId="0" fontId="18" fillId="2" borderId="1" xfId="2" applyFont="1" applyFill="1" applyBorder="1" applyAlignment="1">
      <alignment horizontal="center"/>
    </xf>
    <xf numFmtId="49" fontId="5" fillId="2" borderId="1" xfId="2" applyNumberFormat="1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/>
    <xf numFmtId="0" fontId="5" fillId="2" borderId="1" xfId="2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left" vertical="center" wrapText="1"/>
    </xf>
    <xf numFmtId="49" fontId="5" fillId="2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horizontal="center" vertical="top" wrapText="1"/>
    </xf>
    <xf numFmtId="0" fontId="5" fillId="2" borderId="1" xfId="2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right" wrapText="1"/>
    </xf>
    <xf numFmtId="0" fontId="6" fillId="2" borderId="9" xfId="0" applyFont="1" applyFill="1" applyBorder="1" applyAlignment="1">
      <alignment horizontal="right" wrapText="1"/>
    </xf>
    <xf numFmtId="41" fontId="6" fillId="2" borderId="8" xfId="0" applyNumberFormat="1" applyFont="1" applyFill="1" applyBorder="1"/>
    <xf numFmtId="165" fontId="6" fillId="2" borderId="9" xfId="0" applyNumberFormat="1" applyFont="1" applyFill="1" applyBorder="1"/>
    <xf numFmtId="165" fontId="6" fillId="2" borderId="0" xfId="5" applyNumberFormat="1" applyFont="1" applyFill="1"/>
    <xf numFmtId="164" fontId="0" fillId="2" borderId="0" xfId="0" applyNumberFormat="1" applyFill="1"/>
    <xf numFmtId="0" fontId="6" fillId="2" borderId="11" xfId="0" applyFont="1" applyFill="1" applyBorder="1"/>
    <xf numFmtId="0" fontId="6" fillId="2" borderId="12" xfId="0" applyFont="1" applyFill="1" applyBorder="1"/>
    <xf numFmtId="0" fontId="5" fillId="2" borderId="0" xfId="0" applyFont="1" applyFill="1" applyAlignment="1">
      <alignment wrapText="1"/>
    </xf>
    <xf numFmtId="0" fontId="0" fillId="2" borderId="1" xfId="0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wrapText="1"/>
    </xf>
    <xf numFmtId="0" fontId="5" fillId="2" borderId="2" xfId="0" applyFont="1" applyFill="1" applyBorder="1"/>
    <xf numFmtId="43" fontId="21" fillId="2" borderId="2" xfId="0" applyNumberFormat="1" applyFont="1" applyFill="1" applyBorder="1"/>
    <xf numFmtId="0" fontId="0" fillId="2" borderId="2" xfId="0" applyFill="1" applyBorder="1"/>
    <xf numFmtId="0" fontId="26" fillId="2" borderId="6" xfId="0" applyFont="1" applyFill="1" applyBorder="1"/>
    <xf numFmtId="43" fontId="20" fillId="2" borderId="1" xfId="0" applyNumberFormat="1" applyFont="1" applyFill="1" applyBorder="1" applyAlignment="1">
      <alignment vertical="center"/>
    </xf>
    <xf numFmtId="41" fontId="18" fillId="2" borderId="1" xfId="5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right" vertical="center"/>
    </xf>
    <xf numFmtId="43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41" fontId="5" fillId="2" borderId="1" xfId="0" applyNumberFormat="1" applyFont="1" applyFill="1" applyBorder="1" applyAlignment="1">
      <alignment horizontal="right" vertical="center"/>
    </xf>
    <xf numFmtId="41" fontId="18" fillId="2" borderId="1" xfId="5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2" applyFont="1" applyFill="1" applyAlignment="1">
      <alignment horizontal="center"/>
    </xf>
    <xf numFmtId="164" fontId="5" fillId="2" borderId="0" xfId="0" applyNumberFormat="1" applyFont="1" applyFill="1"/>
    <xf numFmtId="0" fontId="5" fillId="2" borderId="0" xfId="0" applyFont="1" applyFill="1" applyAlignment="1">
      <alignment horizontal="right"/>
    </xf>
    <xf numFmtId="43" fontId="23" fillId="2" borderId="1" xfId="4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/>
    <xf numFmtId="41" fontId="0" fillId="2" borderId="0" xfId="0" applyNumberFormat="1" applyFill="1"/>
    <xf numFmtId="164" fontId="18" fillId="2" borderId="1" xfId="0" applyNumberFormat="1" applyFont="1" applyFill="1" applyBorder="1" applyAlignment="1">
      <alignment horizontal="center"/>
    </xf>
    <xf numFmtId="0" fontId="6" fillId="0" borderId="0" xfId="6" applyFont="1" applyFill="1" applyAlignment="1"/>
    <xf numFmtId="0" fontId="6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/>
    <xf numFmtId="0" fontId="32" fillId="0" borderId="0" xfId="0" applyFont="1"/>
    <xf numFmtId="0" fontId="0" fillId="0" borderId="0" xfId="0" applyFont="1"/>
    <xf numFmtId="0" fontId="25" fillId="0" borderId="0" xfId="0" applyFont="1"/>
    <xf numFmtId="165" fontId="25" fillId="0" borderId="0" xfId="5" applyNumberFormat="1" applyFont="1"/>
    <xf numFmtId="0" fontId="1" fillId="0" borderId="0" xfId="0" applyFont="1" applyAlignment="1">
      <alignment horizontal="left"/>
    </xf>
    <xf numFmtId="165" fontId="1" fillId="0" borderId="0" xfId="5" applyNumberFormat="1" applyFont="1" applyAlignment="1">
      <alignment horizontal="left"/>
    </xf>
    <xf numFmtId="165" fontId="33" fillId="0" borderId="0" xfId="5" applyNumberFormat="1" applyFont="1"/>
    <xf numFmtId="0" fontId="33" fillId="0" borderId="0" xfId="0" applyFont="1"/>
    <xf numFmtId="0" fontId="6" fillId="0" borderId="0" xfId="6" applyFont="1" applyFill="1" applyAlignment="1">
      <alignment horizontal="center"/>
    </xf>
    <xf numFmtId="0" fontId="35" fillId="0" borderId="0" xfId="0" applyFont="1"/>
    <xf numFmtId="0" fontId="35" fillId="0" borderId="0" xfId="0" applyFont="1" applyFill="1"/>
    <xf numFmtId="0" fontId="38" fillId="0" borderId="0" xfId="0" applyFont="1"/>
    <xf numFmtId="0" fontId="39" fillId="2" borderId="6" xfId="0" applyFont="1" applyFill="1" applyBorder="1"/>
    <xf numFmtId="0" fontId="39" fillId="0" borderId="0" xfId="0" applyFont="1" applyFill="1"/>
    <xf numFmtId="0" fontId="38" fillId="0" borderId="0" xfId="0" applyFont="1" applyFill="1"/>
    <xf numFmtId="0" fontId="38" fillId="0" borderId="0" xfId="6" applyFont="1" applyFill="1" applyAlignment="1">
      <alignment horizontal="center"/>
    </xf>
    <xf numFmtId="0" fontId="38" fillId="0" borderId="0" xfId="6" applyFont="1" applyFill="1" applyAlignment="1"/>
    <xf numFmtId="0" fontId="38" fillId="0" borderId="0" xfId="6" applyFont="1" applyFill="1"/>
    <xf numFmtId="0" fontId="42" fillId="0" borderId="0" xfId="6" applyFont="1" applyFill="1" applyAlignment="1">
      <alignment horizontal="center"/>
    </xf>
    <xf numFmtId="0" fontId="42" fillId="0" borderId="0" xfId="6" applyFont="1" applyFill="1" applyAlignment="1"/>
    <xf numFmtId="0" fontId="35" fillId="0" borderId="1" xfId="1" applyFont="1" applyFill="1" applyBorder="1" applyAlignment="1">
      <alignment horizontal="center" vertical="center"/>
    </xf>
    <xf numFmtId="0" fontId="35" fillId="2" borderId="0" xfId="0" applyFont="1" applyFill="1"/>
    <xf numFmtId="0" fontId="35" fillId="0" borderId="7" xfId="0" applyFont="1" applyFill="1" applyBorder="1"/>
    <xf numFmtId="0" fontId="35" fillId="0" borderId="7" xfId="0" applyFont="1" applyBorder="1"/>
    <xf numFmtId="0" fontId="0" fillId="0" borderId="0" xfId="0" applyFont="1" applyFill="1"/>
    <xf numFmtId="0" fontId="38" fillId="0" borderId="0" xfId="0" applyFont="1" applyFill="1" applyBorder="1" applyAlignment="1"/>
    <xf numFmtId="0" fontId="35" fillId="0" borderId="16" xfId="0" applyFont="1" applyFill="1" applyBorder="1" applyAlignment="1">
      <alignment horizontal="left" vertical="center"/>
    </xf>
    <xf numFmtId="0" fontId="35" fillId="0" borderId="1" xfId="0" applyFont="1" applyFill="1" applyBorder="1"/>
    <xf numFmtId="0" fontId="35" fillId="0" borderId="1" xfId="0" applyFont="1" applyBorder="1"/>
    <xf numFmtId="0" fontId="35" fillId="0" borderId="17" xfId="0" applyFont="1" applyBorder="1"/>
    <xf numFmtId="0" fontId="38" fillId="0" borderId="1" xfId="0" applyFont="1" applyFill="1" applyBorder="1" applyAlignment="1">
      <alignment vertical="center" wrapText="1"/>
    </xf>
    <xf numFmtId="43" fontId="44" fillId="0" borderId="1" xfId="0" applyNumberFormat="1" applyFont="1" applyFill="1" applyBorder="1"/>
    <xf numFmtId="0" fontId="35" fillId="0" borderId="16" xfId="0" quotePrefix="1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0" fontId="40" fillId="0" borderId="1" xfId="0" applyFont="1" applyFill="1" applyBorder="1" applyAlignment="1"/>
    <xf numFmtId="0" fontId="35" fillId="0" borderId="1" xfId="0" applyFont="1" applyFill="1" applyBorder="1" applyAlignment="1"/>
    <xf numFmtId="0" fontId="45" fillId="0" borderId="1" xfId="0" applyFont="1" applyFill="1" applyBorder="1" applyAlignment="1"/>
    <xf numFmtId="0" fontId="35" fillId="2" borderId="1" xfId="0" applyFont="1" applyFill="1" applyBorder="1"/>
    <xf numFmtId="43" fontId="35" fillId="0" borderId="1" xfId="4" applyFont="1" applyFill="1" applyBorder="1" applyAlignment="1"/>
    <xf numFmtId="0" fontId="35" fillId="0" borderId="1" xfId="0" applyFont="1" applyFill="1" applyBorder="1" applyAlignment="1">
      <alignment horizontal="left"/>
    </xf>
    <xf numFmtId="0" fontId="35" fillId="0" borderId="1" xfId="6" applyFont="1" applyFill="1" applyBorder="1" applyAlignment="1">
      <alignment vertical="center" wrapText="1"/>
    </xf>
    <xf numFmtId="165" fontId="38" fillId="0" borderId="1" xfId="0" applyNumberFormat="1" applyFont="1" applyFill="1" applyBorder="1" applyAlignment="1"/>
    <xf numFmtId="0" fontId="35" fillId="0" borderId="18" xfId="0" applyFont="1" applyFill="1" applyBorder="1" applyAlignment="1">
      <alignment horizontal="left" vertical="center"/>
    </xf>
    <xf numFmtId="0" fontId="35" fillId="0" borderId="19" xfId="0" applyFont="1" applyFill="1" applyBorder="1"/>
    <xf numFmtId="0" fontId="35" fillId="0" borderId="19" xfId="0" applyFont="1" applyBorder="1"/>
    <xf numFmtId="0" fontId="35" fillId="0" borderId="20" xfId="0" applyFont="1" applyBorder="1"/>
    <xf numFmtId="0" fontId="40" fillId="0" borderId="1" xfId="0" applyFont="1" applyFill="1" applyBorder="1" applyAlignment="1">
      <alignment horizontal="center" vertical="center"/>
    </xf>
    <xf numFmtId="0" fontId="40" fillId="0" borderId="19" xfId="6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left" vertical="center"/>
    </xf>
    <xf numFmtId="43" fontId="43" fillId="0" borderId="7" xfId="0" applyNumberFormat="1" applyFont="1" applyFill="1" applyBorder="1"/>
    <xf numFmtId="0" fontId="35" fillId="0" borderId="22" xfId="0" applyFont="1" applyBorder="1"/>
    <xf numFmtId="0" fontId="35" fillId="0" borderId="23" xfId="1" applyFont="1" applyFill="1" applyBorder="1" applyAlignment="1">
      <alignment horizontal="center" vertical="center"/>
    </xf>
    <xf numFmtId="0" fontId="35" fillId="0" borderId="24" xfId="1" applyFont="1" applyFill="1" applyBorder="1" applyAlignment="1">
      <alignment horizontal="center" vertical="center"/>
    </xf>
    <xf numFmtId="0" fontId="35" fillId="0" borderId="25" xfId="1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Alignment="1"/>
    <xf numFmtId="0" fontId="38" fillId="0" borderId="0" xfId="0" applyFont="1" applyAlignment="1">
      <alignment wrapText="1"/>
    </xf>
    <xf numFmtId="0" fontId="35" fillId="0" borderId="24" xfId="0" applyFont="1" applyFill="1" applyBorder="1" applyAlignment="1">
      <alignment horizontal="center" vertical="center"/>
    </xf>
    <xf numFmtId="0" fontId="35" fillId="0" borderId="22" xfId="0" applyFont="1" applyFill="1" applyBorder="1"/>
    <xf numFmtId="0" fontId="38" fillId="0" borderId="16" xfId="0" applyFont="1" applyFill="1" applyBorder="1" applyAlignment="1">
      <alignment horizontal="left" vertical="center"/>
    </xf>
    <xf numFmtId="0" fontId="35" fillId="0" borderId="17" xfId="0" applyFont="1" applyFill="1" applyBorder="1"/>
    <xf numFmtId="0" fontId="35" fillId="0" borderId="17" xfId="0" applyFont="1" applyFill="1" applyBorder="1" applyAlignment="1"/>
    <xf numFmtId="0" fontId="35" fillId="0" borderId="1" xfId="0" applyFont="1" applyFill="1" applyBorder="1" applyAlignment="1">
      <alignment horizontal="center"/>
    </xf>
    <xf numFmtId="43" fontId="40" fillId="0" borderId="1" xfId="0" applyNumberFormat="1" applyFont="1" applyFill="1" applyBorder="1" applyAlignment="1">
      <alignment horizontal="center"/>
    </xf>
    <xf numFmtId="0" fontId="35" fillId="0" borderId="20" xfId="0" applyFont="1" applyFill="1" applyBorder="1"/>
    <xf numFmtId="0" fontId="35" fillId="0" borderId="1" xfId="0" applyFont="1" applyFill="1" applyBorder="1" applyAlignment="1">
      <alignment horizontal="center" vertical="center"/>
    </xf>
    <xf numFmtId="0" fontId="38" fillId="0" borderId="1" xfId="0" applyFont="1" applyFill="1" applyBorder="1"/>
    <xf numFmtId="0" fontId="43" fillId="0" borderId="1" xfId="0" applyFont="1" applyFill="1" applyBorder="1" applyAlignment="1"/>
    <xf numFmtId="0" fontId="43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/>
    <xf numFmtId="0" fontId="38" fillId="0" borderId="1" xfId="0" applyFont="1" applyFill="1" applyBorder="1" applyAlignment="1">
      <alignment horizontal="center" vertical="center"/>
    </xf>
    <xf numFmtId="0" fontId="38" fillId="0" borderId="23" xfId="1" applyFont="1" applyFill="1" applyBorder="1" applyAlignment="1">
      <alignment horizontal="center" vertical="center"/>
    </xf>
    <xf numFmtId="0" fontId="38" fillId="0" borderId="24" xfId="1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38" fillId="0" borderId="25" xfId="1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left" vertical="center"/>
    </xf>
    <xf numFmtId="0" fontId="38" fillId="0" borderId="7" xfId="0" applyFont="1" applyFill="1" applyBorder="1"/>
    <xf numFmtId="0" fontId="38" fillId="0" borderId="22" xfId="0" applyFont="1" applyFill="1" applyBorder="1"/>
    <xf numFmtId="0" fontId="38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8" fillId="0" borderId="0" xfId="6" applyFont="1" applyFill="1" applyAlignment="1">
      <alignment horizontal="center" vertical="center"/>
    </xf>
    <xf numFmtId="0" fontId="38" fillId="0" borderId="0" xfId="6" applyFont="1" applyFill="1" applyAlignment="1">
      <alignment vertical="center"/>
    </xf>
    <xf numFmtId="0" fontId="42" fillId="0" borderId="0" xfId="6" applyFont="1" applyFill="1" applyAlignment="1">
      <alignment vertical="center"/>
    </xf>
    <xf numFmtId="0" fontId="35" fillId="0" borderId="0" xfId="6" applyFont="1" applyFill="1" applyAlignment="1">
      <alignment vertical="center"/>
    </xf>
    <xf numFmtId="0" fontId="42" fillId="0" borderId="0" xfId="6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38" fillId="0" borderId="19" xfId="0" applyFont="1" applyFill="1" applyBorder="1" applyAlignment="1">
      <alignment horizontal="center"/>
    </xf>
    <xf numFmtId="0" fontId="38" fillId="0" borderId="19" xfId="6" applyFont="1" applyFill="1" applyBorder="1" applyAlignment="1"/>
    <xf numFmtId="0" fontId="38" fillId="0" borderId="19" xfId="6" applyFont="1" applyFill="1" applyBorder="1" applyAlignment="1">
      <alignment horizontal="center"/>
    </xf>
    <xf numFmtId="0" fontId="38" fillId="0" borderId="19" xfId="0" applyFont="1" applyFill="1" applyBorder="1"/>
    <xf numFmtId="0" fontId="38" fillId="0" borderId="20" xfId="6" applyFont="1" applyFill="1" applyBorder="1" applyAlignment="1">
      <alignment horizontal="center"/>
    </xf>
    <xf numFmtId="43" fontId="44" fillId="0" borderId="1" xfId="0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43" fontId="40" fillId="0" borderId="1" xfId="0" applyNumberFormat="1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vertical="center"/>
    </xf>
    <xf numFmtId="0" fontId="38" fillId="0" borderId="1" xfId="6" applyFont="1" applyFill="1" applyBorder="1" applyAlignment="1">
      <alignment vertical="center"/>
    </xf>
    <xf numFmtId="0" fontId="38" fillId="0" borderId="1" xfId="6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43" fillId="0" borderId="1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8" fillId="2" borderId="0" xfId="0" applyFont="1" applyFill="1" applyAlignment="1">
      <alignment vertical="center"/>
    </xf>
    <xf numFmtId="43" fontId="38" fillId="0" borderId="1" xfId="4" applyFont="1" applyFill="1" applyBorder="1" applyAlignment="1">
      <alignment vertical="center"/>
    </xf>
    <xf numFmtId="0" fontId="38" fillId="0" borderId="1" xfId="6" applyFont="1" applyFill="1" applyBorder="1" applyAlignment="1">
      <alignment vertical="center" wrapText="1"/>
    </xf>
    <xf numFmtId="0" fontId="38" fillId="0" borderId="16" xfId="0" quotePrefix="1" applyFont="1" applyFill="1" applyBorder="1" applyAlignment="1">
      <alignment horizontal="left" vertical="center"/>
    </xf>
    <xf numFmtId="0" fontId="38" fillId="0" borderId="19" xfId="6" applyFont="1" applyFill="1" applyBorder="1" applyAlignment="1">
      <alignment horizontal="center" vertical="center" wrapText="1"/>
    </xf>
    <xf numFmtId="0" fontId="38" fillId="0" borderId="19" xfId="6" applyFont="1" applyFill="1" applyBorder="1" applyAlignment="1">
      <alignment horizontal="center" vertical="center"/>
    </xf>
    <xf numFmtId="0" fontId="41" fillId="0" borderId="0" xfId="6" applyFont="1" applyFill="1" applyAlignment="1">
      <alignment vertical="center"/>
    </xf>
    <xf numFmtId="0" fontId="36" fillId="0" borderId="0" xfId="6" applyFont="1" applyFill="1" applyAlignment="1">
      <alignment vertical="center"/>
    </xf>
    <xf numFmtId="0" fontId="39" fillId="0" borderId="0" xfId="6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center"/>
    </xf>
    <xf numFmtId="0" fontId="35" fillId="5" borderId="0" xfId="0" applyFont="1" applyFill="1"/>
    <xf numFmtId="0" fontId="34" fillId="2" borderId="0" xfId="0" applyFont="1" applyFill="1" applyAlignment="1">
      <alignment horizontal="center"/>
    </xf>
    <xf numFmtId="41" fontId="35" fillId="0" borderId="0" xfId="0" applyNumberFormat="1" applyFont="1"/>
    <xf numFmtId="0" fontId="35" fillId="2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39" fillId="2" borderId="1" xfId="0" applyFont="1" applyFill="1" applyBorder="1"/>
    <xf numFmtId="0" fontId="35" fillId="5" borderId="1" xfId="0" applyFont="1" applyFill="1" applyBorder="1"/>
    <xf numFmtId="0" fontId="35" fillId="2" borderId="0" xfId="0" applyFont="1" applyFill="1" applyAlignment="1">
      <alignment horizontal="center"/>
    </xf>
    <xf numFmtId="0" fontId="38" fillId="2" borderId="0" xfId="0" applyFont="1" applyFill="1"/>
    <xf numFmtId="0" fontId="38" fillId="2" borderId="0" xfId="2" applyFont="1" applyFill="1" applyAlignment="1">
      <alignment horizontal="center"/>
    </xf>
    <xf numFmtId="0" fontId="38" fillId="2" borderId="0" xfId="2" applyFont="1" applyFill="1" applyAlignment="1"/>
    <xf numFmtId="0" fontId="42" fillId="2" borderId="0" xfId="2" applyFont="1" applyFill="1" applyAlignment="1">
      <alignment horizontal="center"/>
    </xf>
    <xf numFmtId="0" fontId="42" fillId="2" borderId="0" xfId="2" applyFont="1" applyFill="1" applyAlignment="1"/>
    <xf numFmtId="0" fontId="46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 wrapText="1"/>
    </xf>
    <xf numFmtId="0" fontId="46" fillId="2" borderId="1" xfId="2" applyFont="1" applyFill="1" applyBorder="1" applyAlignment="1">
      <alignment vertical="center" wrapText="1"/>
    </xf>
    <xf numFmtId="0" fontId="38" fillId="2" borderId="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8" fillId="2" borderId="0" xfId="0" applyFont="1" applyFill="1" applyBorder="1" applyAlignment="1"/>
    <xf numFmtId="0" fontId="46" fillId="2" borderId="16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vertical="center" wrapText="1"/>
    </xf>
    <xf numFmtId="0" fontId="46" fillId="2" borderId="18" xfId="0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vertical="center" wrapText="1"/>
    </xf>
    <xf numFmtId="0" fontId="46" fillId="2" borderId="23" xfId="1" applyFont="1" applyFill="1" applyBorder="1" applyAlignment="1">
      <alignment horizontal="center" vertical="center"/>
    </xf>
    <xf numFmtId="0" fontId="46" fillId="2" borderId="24" xfId="1" applyFont="1" applyFill="1" applyBorder="1" applyAlignment="1">
      <alignment horizontal="center" vertical="center"/>
    </xf>
    <xf numFmtId="0" fontId="46" fillId="2" borderId="24" xfId="0" applyFont="1" applyFill="1" applyBorder="1" applyAlignment="1">
      <alignment horizontal="center" vertical="center"/>
    </xf>
    <xf numFmtId="0" fontId="46" fillId="2" borderId="25" xfId="1" applyFont="1" applyFill="1" applyBorder="1" applyAlignment="1">
      <alignment horizontal="center" vertical="center"/>
    </xf>
    <xf numFmtId="0" fontId="46" fillId="2" borderId="16" xfId="0" applyFont="1" applyFill="1" applyBorder="1" applyAlignment="1">
      <alignment horizontal="left" vertical="center"/>
    </xf>
    <xf numFmtId="0" fontId="40" fillId="2" borderId="21" xfId="0" applyFont="1" applyFill="1" applyBorder="1" applyAlignment="1">
      <alignment horizontal="left" vertical="center"/>
    </xf>
    <xf numFmtId="0" fontId="40" fillId="2" borderId="16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vertical="center"/>
    </xf>
    <xf numFmtId="43" fontId="40" fillId="2" borderId="7" xfId="0" applyNumberFormat="1" applyFont="1" applyFill="1" applyBorder="1" applyAlignment="1">
      <alignment vertical="center"/>
    </xf>
    <xf numFmtId="0" fontId="46" fillId="2" borderId="22" xfId="0" applyFont="1" applyFill="1" applyBorder="1" applyAlignment="1">
      <alignment vertical="center"/>
    </xf>
    <xf numFmtId="0" fontId="35" fillId="2" borderId="26" xfId="0" applyFont="1" applyFill="1" applyBorder="1" applyAlignment="1">
      <alignment vertical="center"/>
    </xf>
    <xf numFmtId="0" fontId="35" fillId="2" borderId="2" xfId="0" applyFont="1" applyFill="1" applyBorder="1" applyAlignment="1">
      <alignment vertical="center"/>
    </xf>
    <xf numFmtId="41" fontId="38" fillId="2" borderId="2" xfId="0" applyNumberFormat="1" applyFont="1" applyFill="1" applyBorder="1" applyAlignment="1">
      <alignment vertical="center"/>
    </xf>
    <xf numFmtId="41" fontId="38" fillId="2" borderId="2" xfId="5" applyFont="1" applyFill="1" applyBorder="1" applyAlignment="1">
      <alignment vertical="center"/>
    </xf>
    <xf numFmtId="41" fontId="38" fillId="5" borderId="2" xfId="5" applyFont="1" applyFill="1" applyBorder="1" applyAlignment="1">
      <alignment vertical="center"/>
    </xf>
    <xf numFmtId="0" fontId="38" fillId="2" borderId="2" xfId="0" applyFont="1" applyFill="1" applyBorder="1" applyAlignment="1">
      <alignment vertical="center"/>
    </xf>
    <xf numFmtId="41" fontId="38" fillId="6" borderId="2" xfId="0" applyNumberFormat="1" applyFont="1" applyFill="1" applyBorder="1" applyAlignment="1">
      <alignment vertical="center"/>
    </xf>
    <xf numFmtId="41" fontId="35" fillId="2" borderId="0" xfId="0" applyNumberFormat="1" applyFont="1" applyFill="1" applyAlignment="1">
      <alignment vertical="center"/>
    </xf>
    <xf numFmtId="0" fontId="46" fillId="2" borderId="1" xfId="0" applyFont="1" applyFill="1" applyBorder="1" applyAlignment="1">
      <alignment vertical="center"/>
    </xf>
    <xf numFmtId="43" fontId="40" fillId="2" borderId="1" xfId="0" applyNumberFormat="1" applyFont="1" applyFill="1" applyBorder="1" applyAlignment="1">
      <alignment vertical="center"/>
    </xf>
    <xf numFmtId="0" fontId="46" fillId="2" borderId="17" xfId="0" applyFont="1" applyFill="1" applyBorder="1" applyAlignment="1">
      <alignment vertical="center"/>
    </xf>
    <xf numFmtId="0" fontId="35" fillId="2" borderId="5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35" fillId="5" borderId="1" xfId="0" applyFont="1" applyFill="1" applyBorder="1" applyAlignment="1">
      <alignment vertical="center"/>
    </xf>
    <xf numFmtId="0" fontId="46" fillId="2" borderId="1" xfId="2" applyFont="1" applyFill="1" applyBorder="1" applyAlignment="1">
      <alignment horizontal="left" vertical="center" wrapText="1"/>
    </xf>
    <xf numFmtId="0" fontId="46" fillId="2" borderId="1" xfId="2" applyFont="1" applyFill="1" applyBorder="1" applyAlignment="1">
      <alignment horizontal="center" vertical="center"/>
    </xf>
    <xf numFmtId="49" fontId="46" fillId="2" borderId="1" xfId="2" applyNumberFormat="1" applyFont="1" applyFill="1" applyBorder="1" applyAlignment="1">
      <alignment horizontal="center" vertical="center"/>
    </xf>
    <xf numFmtId="165" fontId="46" fillId="2" borderId="1" xfId="3" applyNumberFormat="1" applyFont="1" applyFill="1" applyBorder="1" applyAlignment="1">
      <alignment horizontal="left" vertical="center"/>
    </xf>
    <xf numFmtId="41" fontId="35" fillId="2" borderId="1" xfId="5" applyFont="1" applyFill="1" applyBorder="1" applyAlignment="1">
      <alignment vertical="center"/>
    </xf>
    <xf numFmtId="41" fontId="35" fillId="5" borderId="1" xfId="5" applyFont="1" applyFill="1" applyBorder="1" applyAlignment="1">
      <alignment vertical="center"/>
    </xf>
    <xf numFmtId="41" fontId="35" fillId="2" borderId="1" xfId="0" applyNumberFormat="1" applyFont="1" applyFill="1" applyBorder="1" applyAlignment="1">
      <alignment vertical="center"/>
    </xf>
    <xf numFmtId="0" fontId="40" fillId="2" borderId="1" xfId="0" applyFont="1" applyFill="1" applyBorder="1" applyAlignment="1">
      <alignment horizontal="center" vertical="center"/>
    </xf>
    <xf numFmtId="43" fontId="46" fillId="2" borderId="1" xfId="4" applyFont="1" applyFill="1" applyBorder="1" applyAlignment="1">
      <alignment vertical="center"/>
    </xf>
    <xf numFmtId="0" fontId="46" fillId="2" borderId="19" xfId="0" applyFont="1" applyFill="1" applyBorder="1" applyAlignment="1">
      <alignment vertical="center"/>
    </xf>
    <xf numFmtId="0" fontId="46" fillId="2" borderId="20" xfId="0" applyFont="1" applyFill="1" applyBorder="1" applyAlignment="1">
      <alignment vertical="center"/>
    </xf>
    <xf numFmtId="0" fontId="35" fillId="2" borderId="11" xfId="0" applyFont="1" applyFill="1" applyBorder="1" applyAlignment="1">
      <alignment vertical="center"/>
    </xf>
    <xf numFmtId="0" fontId="35" fillId="2" borderId="7" xfId="0" applyFont="1" applyFill="1" applyBorder="1" applyAlignment="1">
      <alignment vertical="center"/>
    </xf>
    <xf numFmtId="0" fontId="35" fillId="5" borderId="7" xfId="0" applyFont="1" applyFill="1" applyBorder="1" applyAlignment="1">
      <alignment vertical="center"/>
    </xf>
    <xf numFmtId="0" fontId="35" fillId="5" borderId="0" xfId="0" applyFont="1" applyFill="1" applyAlignment="1">
      <alignment vertical="center"/>
    </xf>
    <xf numFmtId="0" fontId="38" fillId="2" borderId="0" xfId="2" applyFont="1" applyFill="1" applyAlignment="1">
      <alignment horizontal="center" vertical="center"/>
    </xf>
    <xf numFmtId="0" fontId="38" fillId="2" borderId="0" xfId="2" applyFont="1" applyFill="1" applyAlignment="1">
      <alignment vertical="center"/>
    </xf>
    <xf numFmtId="0" fontId="42" fillId="2" borderId="0" xfId="2" applyFont="1" applyFill="1" applyAlignment="1">
      <alignment vertical="center"/>
    </xf>
    <xf numFmtId="0" fontId="35" fillId="2" borderId="0" xfId="2" applyFont="1" applyFill="1" applyAlignment="1">
      <alignment vertical="center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165" fontId="35" fillId="0" borderId="0" xfId="5" applyNumberFormat="1" applyFont="1" applyAlignment="1">
      <alignment horizontal="left"/>
    </xf>
    <xf numFmtId="165" fontId="46" fillId="0" borderId="0" xfId="5" applyNumberFormat="1" applyFont="1"/>
    <xf numFmtId="0" fontId="46" fillId="0" borderId="0" xfId="0" applyFont="1"/>
    <xf numFmtId="43" fontId="48" fillId="0" borderId="0" xfId="0" applyNumberFormat="1" applyFont="1" applyFill="1"/>
    <xf numFmtId="0" fontId="46" fillId="0" borderId="0" xfId="0" applyFont="1" applyAlignment="1">
      <alignment horizontal="left"/>
    </xf>
    <xf numFmtId="165" fontId="46" fillId="0" borderId="0" xfId="5" applyNumberFormat="1" applyFont="1" applyAlignment="1">
      <alignment horizontal="left"/>
    </xf>
    <xf numFmtId="0" fontId="48" fillId="0" borderId="0" xfId="0" applyFont="1"/>
    <xf numFmtId="165" fontId="48" fillId="0" borderId="0" xfId="5" applyNumberFormat="1" applyFont="1"/>
    <xf numFmtId="164" fontId="48" fillId="0" borderId="0" xfId="0" applyNumberFormat="1" applyFont="1"/>
    <xf numFmtId="164" fontId="35" fillId="0" borderId="0" xfId="0" applyNumberFormat="1" applyFont="1" applyAlignment="1">
      <alignment horizontal="left"/>
    </xf>
    <xf numFmtId="0" fontId="49" fillId="2" borderId="8" xfId="0" applyFont="1" applyFill="1" applyBorder="1" applyAlignment="1">
      <alignment horizontal="right" wrapText="1"/>
    </xf>
    <xf numFmtId="0" fontId="49" fillId="2" borderId="9" xfId="0" applyFont="1" applyFill="1" applyBorder="1" applyAlignment="1">
      <alignment horizontal="right" wrapText="1"/>
    </xf>
    <xf numFmtId="0" fontId="49" fillId="2" borderId="0" xfId="0" applyFont="1" applyFill="1" applyAlignment="1">
      <alignment horizontal="right"/>
    </xf>
    <xf numFmtId="0" fontId="35" fillId="2" borderId="0" xfId="0" applyFont="1" applyFill="1" applyAlignment="1">
      <alignment horizontal="left"/>
    </xf>
    <xf numFmtId="165" fontId="35" fillId="2" borderId="0" xfId="5" applyNumberFormat="1" applyFont="1" applyFill="1" applyAlignment="1">
      <alignment horizontal="left"/>
    </xf>
    <xf numFmtId="41" fontId="49" fillId="2" borderId="8" xfId="0" applyNumberFormat="1" applyFont="1" applyFill="1" applyBorder="1"/>
    <xf numFmtId="165" fontId="49" fillId="2" borderId="9" xfId="0" applyNumberFormat="1" applyFont="1" applyFill="1" applyBorder="1"/>
    <xf numFmtId="165" fontId="49" fillId="2" borderId="0" xfId="5" applyNumberFormat="1" applyFont="1" applyFill="1"/>
    <xf numFmtId="164" fontId="49" fillId="2" borderId="0" xfId="0" applyNumberFormat="1" applyFont="1" applyFill="1"/>
    <xf numFmtId="164" fontId="35" fillId="2" borderId="0" xfId="0" applyNumberFormat="1" applyFont="1" applyFill="1" applyAlignment="1">
      <alignment horizontal="left"/>
    </xf>
    <xf numFmtId="0" fontId="49" fillId="2" borderId="11" xfId="0" applyFont="1" applyFill="1" applyBorder="1"/>
    <xf numFmtId="0" fontId="49" fillId="2" borderId="12" xfId="0" applyFont="1" applyFill="1" applyBorder="1"/>
    <xf numFmtId="0" fontId="47" fillId="0" borderId="0" xfId="0" applyFont="1" applyFill="1" applyAlignment="1">
      <alignment wrapText="1"/>
    </xf>
    <xf numFmtId="0" fontId="37" fillId="0" borderId="0" xfId="0" applyFont="1" applyFill="1" applyAlignment="1">
      <alignment wrapText="1"/>
    </xf>
    <xf numFmtId="0" fontId="36" fillId="0" borderId="0" xfId="0" applyFont="1" applyFill="1" applyAlignment="1">
      <alignment wrapText="1"/>
    </xf>
    <xf numFmtId="0" fontId="47" fillId="0" borderId="0" xfId="0" applyFont="1" applyFill="1"/>
    <xf numFmtId="0" fontId="37" fillId="0" borderId="0" xfId="0" applyFont="1" applyFill="1"/>
    <xf numFmtId="0" fontId="36" fillId="0" borderId="0" xfId="0" applyFont="1" applyFill="1"/>
    <xf numFmtId="0" fontId="39" fillId="2" borderId="0" xfId="0" applyFont="1" applyFill="1" applyBorder="1" applyAlignment="1">
      <alignment horizontal="left" vertical="center" wrapText="1"/>
    </xf>
    <xf numFmtId="165" fontId="39" fillId="2" borderId="0" xfId="5" applyNumberFormat="1" applyFont="1" applyFill="1" applyBorder="1" applyAlignment="1">
      <alignment horizontal="left" vertical="center" wrapText="1"/>
    </xf>
    <xf numFmtId="165" fontId="47" fillId="0" borderId="0" xfId="5" applyNumberFormat="1" applyFont="1" applyFill="1"/>
    <xf numFmtId="0" fontId="35" fillId="2" borderId="1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left"/>
    </xf>
    <xf numFmtId="165" fontId="35" fillId="2" borderId="0" xfId="5" applyNumberFormat="1" applyFont="1" applyFill="1" applyBorder="1" applyAlignment="1">
      <alignment horizontal="left"/>
    </xf>
    <xf numFmtId="0" fontId="50" fillId="0" borderId="6" xfId="0" applyFont="1" applyFill="1" applyBorder="1"/>
    <xf numFmtId="0" fontId="39" fillId="5" borderId="6" xfId="0" applyFont="1" applyFill="1" applyBorder="1"/>
    <xf numFmtId="0" fontId="36" fillId="2" borderId="0" xfId="0" applyFont="1" applyFill="1" applyBorder="1"/>
    <xf numFmtId="164" fontId="36" fillId="2" borderId="0" xfId="0" applyNumberFormat="1" applyFont="1" applyFill="1" applyBorder="1"/>
    <xf numFmtId="165" fontId="36" fillId="2" borderId="1" xfId="0" applyNumberFormat="1" applyFont="1" applyFill="1" applyBorder="1" applyAlignment="1">
      <alignment vertical="center"/>
    </xf>
    <xf numFmtId="165" fontId="36" fillId="5" borderId="1" xfId="0" applyNumberFormat="1" applyFont="1" applyFill="1" applyBorder="1" applyAlignment="1">
      <alignment vertical="center"/>
    </xf>
    <xf numFmtId="0" fontId="36" fillId="2" borderId="1" xfId="0" applyFont="1" applyFill="1" applyBorder="1" applyAlignment="1">
      <alignment vertical="center"/>
    </xf>
    <xf numFmtId="43" fontId="36" fillId="2" borderId="1" xfId="0" applyNumberFormat="1" applyFont="1" applyFill="1" applyBorder="1" applyAlignment="1">
      <alignment vertical="center"/>
    </xf>
    <xf numFmtId="165" fontId="36" fillId="6" borderId="1" xfId="0" applyNumberFormat="1" applyFont="1" applyFill="1" applyBorder="1" applyAlignment="1">
      <alignment vertical="center"/>
    </xf>
    <xf numFmtId="165" fontId="36" fillId="2" borderId="0" xfId="0" applyNumberFormat="1" applyFont="1" applyFill="1" applyBorder="1" applyAlignment="1">
      <alignment vertical="center"/>
    </xf>
    <xf numFmtId="0" fontId="39" fillId="2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right" vertical="center"/>
    </xf>
    <xf numFmtId="0" fontId="39" fillId="2" borderId="1" xfId="0" applyFont="1" applyFill="1" applyBorder="1" applyAlignment="1">
      <alignment horizontal="left" vertical="center"/>
    </xf>
    <xf numFmtId="165" fontId="39" fillId="2" borderId="1" xfId="5" applyNumberFormat="1" applyFont="1" applyFill="1" applyBorder="1" applyAlignment="1">
      <alignment horizontal="right" vertical="center"/>
    </xf>
    <xf numFmtId="165" fontId="39" fillId="5" borderId="1" xfId="5" applyNumberFormat="1" applyFont="1" applyFill="1" applyBorder="1" applyAlignment="1">
      <alignment horizontal="right" vertical="center"/>
    </xf>
    <xf numFmtId="43" fontId="39" fillId="2" borderId="1" xfId="0" applyNumberFormat="1" applyFont="1" applyFill="1" applyBorder="1" applyAlignment="1">
      <alignment horizontal="right" vertical="center"/>
    </xf>
    <xf numFmtId="165" fontId="39" fillId="2" borderId="1" xfId="0" applyNumberFormat="1" applyFont="1" applyFill="1" applyBorder="1" applyAlignment="1">
      <alignment horizontal="right" vertical="center"/>
    </xf>
    <xf numFmtId="165" fontId="39" fillId="2" borderId="0" xfId="0" applyNumberFormat="1" applyFont="1" applyFill="1" applyBorder="1" applyAlignment="1">
      <alignment horizontal="left" vertical="center"/>
    </xf>
    <xf numFmtId="165" fontId="47" fillId="2" borderId="0" xfId="5" applyNumberFormat="1" applyFont="1" applyFill="1" applyAlignment="1">
      <alignment vertical="center"/>
    </xf>
    <xf numFmtId="0" fontId="35" fillId="2" borderId="1" xfId="2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165" fontId="47" fillId="0" borderId="0" xfId="5" applyNumberFormat="1" applyFont="1" applyFill="1" applyAlignment="1">
      <alignment horizontal="right" vertical="center"/>
    </xf>
    <xf numFmtId="0" fontId="35" fillId="2" borderId="1" xfId="0" applyFont="1" applyFill="1" applyBorder="1" applyAlignment="1">
      <alignment horizontal="left" vertical="center"/>
    </xf>
    <xf numFmtId="165" fontId="38" fillId="0" borderId="0" xfId="5" applyNumberFormat="1" applyFont="1" applyFill="1"/>
    <xf numFmtId="0" fontId="38" fillId="0" borderId="0" xfId="0" applyFont="1" applyAlignment="1">
      <alignment horizontal="center"/>
    </xf>
    <xf numFmtId="0" fontId="40" fillId="0" borderId="0" xfId="0" applyFont="1"/>
    <xf numFmtId="0" fontId="35" fillId="0" borderId="0" xfId="2" applyFont="1" applyFill="1" applyAlignment="1">
      <alignment horizontal="center"/>
    </xf>
    <xf numFmtId="0" fontId="46" fillId="0" borderId="0" xfId="0" applyFont="1" applyAlignment="1">
      <alignment horizontal="center"/>
    </xf>
    <xf numFmtId="0" fontId="38" fillId="0" borderId="0" xfId="2" applyFont="1" applyFill="1" applyAlignment="1"/>
    <xf numFmtId="0" fontId="42" fillId="0" borderId="0" xfId="2" applyFont="1" applyFill="1" applyAlignment="1"/>
    <xf numFmtId="0" fontId="42" fillId="0" borderId="0" xfId="2" applyFont="1" applyFill="1" applyAlignment="1">
      <alignment horizontal="center"/>
    </xf>
    <xf numFmtId="0" fontId="36" fillId="2" borderId="1" xfId="0" applyFont="1" applyFill="1" applyBorder="1" applyAlignment="1">
      <alignment horizontal="left" vertical="center" wrapText="1"/>
    </xf>
    <xf numFmtId="0" fontId="50" fillId="2" borderId="1" xfId="0" applyFont="1" applyFill="1" applyBorder="1" applyAlignment="1">
      <alignment vertical="center"/>
    </xf>
    <xf numFmtId="165" fontId="39" fillId="2" borderId="1" xfId="0" applyNumberFormat="1" applyFont="1" applyFill="1" applyBorder="1" applyAlignment="1">
      <alignment vertical="center"/>
    </xf>
    <xf numFmtId="165" fontId="39" fillId="5" borderId="1" xfId="0" applyNumberFormat="1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165" fontId="47" fillId="0" borderId="0" xfId="5" applyNumberFormat="1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39" fillId="0" borderId="1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horizontal="right" vertical="center"/>
    </xf>
    <xf numFmtId="0" fontId="36" fillId="0" borderId="0" xfId="0" applyFont="1" applyFill="1" applyAlignment="1">
      <alignment vertical="center"/>
    </xf>
    <xf numFmtId="0" fontId="36" fillId="2" borderId="1" xfId="0" applyFont="1" applyFill="1" applyBorder="1" applyAlignment="1">
      <alignment horizontal="right" vertical="center"/>
    </xf>
    <xf numFmtId="165" fontId="36" fillId="2" borderId="1" xfId="5" applyNumberFormat="1" applyFont="1" applyFill="1" applyBorder="1" applyAlignment="1">
      <alignment horizontal="right" vertical="center"/>
    </xf>
    <xf numFmtId="165" fontId="36" fillId="2" borderId="0" xfId="5" applyNumberFormat="1" applyFont="1" applyFill="1" applyBorder="1" applyAlignment="1">
      <alignment horizontal="right" vertical="center"/>
    </xf>
    <xf numFmtId="165" fontId="37" fillId="0" borderId="0" xfId="5" applyNumberFormat="1" applyFont="1" applyFill="1" applyAlignment="1">
      <alignment horizontal="right" vertical="center"/>
    </xf>
    <xf numFmtId="0" fontId="37" fillId="0" borderId="0" xfId="0" applyFont="1" applyFill="1" applyAlignment="1">
      <alignment vertical="center"/>
    </xf>
    <xf numFmtId="165" fontId="39" fillId="2" borderId="0" xfId="0" applyNumberFormat="1" applyFont="1" applyFill="1" applyBorder="1" applyAlignment="1">
      <alignment horizontal="right" vertical="center"/>
    </xf>
    <xf numFmtId="165" fontId="39" fillId="2" borderId="0" xfId="5" applyNumberFormat="1" applyFont="1" applyFill="1" applyBorder="1" applyAlignment="1">
      <alignment horizontal="right" vertical="center"/>
    </xf>
    <xf numFmtId="165" fontId="47" fillId="2" borderId="0" xfId="5" applyNumberFormat="1" applyFont="1" applyFill="1" applyAlignment="1">
      <alignment horizontal="right" vertical="center"/>
    </xf>
    <xf numFmtId="0" fontId="35" fillId="2" borderId="1" xfId="0" quotePrefix="1" applyFont="1" applyFill="1" applyBorder="1" applyAlignment="1">
      <alignment horizontal="center" vertical="center"/>
    </xf>
    <xf numFmtId="165" fontId="36" fillId="5" borderId="1" xfId="5" applyNumberFormat="1" applyFont="1" applyFill="1" applyBorder="1" applyAlignment="1">
      <alignment horizontal="right" vertical="center"/>
    </xf>
    <xf numFmtId="41" fontId="39" fillId="2" borderId="1" xfId="5" applyFont="1" applyFill="1" applyBorder="1" applyAlignment="1">
      <alignment horizontal="right" vertical="center"/>
    </xf>
    <xf numFmtId="0" fontId="38" fillId="2" borderId="0" xfId="0" applyFont="1" applyFill="1" applyBorder="1" applyAlignment="1">
      <alignment horizontal="left" vertical="center"/>
    </xf>
    <xf numFmtId="165" fontId="38" fillId="2" borderId="0" xfId="5" applyNumberFormat="1" applyFont="1" applyFill="1" applyBorder="1" applyAlignment="1">
      <alignment horizontal="left" vertical="center"/>
    </xf>
    <xf numFmtId="165" fontId="35" fillId="2" borderId="1" xfId="5" applyNumberFormat="1" applyFont="1" applyFill="1" applyBorder="1" applyAlignment="1">
      <alignment horizontal="right" vertical="center"/>
    </xf>
    <xf numFmtId="165" fontId="35" fillId="2" borderId="1" xfId="5" applyNumberFormat="1" applyFont="1" applyFill="1" applyBorder="1" applyAlignment="1">
      <alignment horizontal="left" vertical="center"/>
    </xf>
    <xf numFmtId="0" fontId="50" fillId="2" borderId="1" xfId="0" applyFont="1" applyFill="1" applyBorder="1" applyAlignment="1">
      <alignment horizontal="right" vertical="center"/>
    </xf>
    <xf numFmtId="165" fontId="39" fillId="5" borderId="1" xfId="0" applyNumberFormat="1" applyFont="1" applyFill="1" applyBorder="1" applyAlignment="1">
      <alignment horizontal="right" vertical="center"/>
    </xf>
    <xf numFmtId="41" fontId="49" fillId="0" borderId="0" xfId="5" applyFont="1" applyFill="1"/>
    <xf numFmtId="0" fontId="38" fillId="5" borderId="0" xfId="0" applyFont="1" applyFill="1"/>
    <xf numFmtId="0" fontId="49" fillId="2" borderId="0" xfId="0" applyFont="1" applyFill="1"/>
    <xf numFmtId="0" fontId="38" fillId="2" borderId="0" xfId="0" applyFont="1" applyFill="1" applyAlignment="1">
      <alignment horizontal="left"/>
    </xf>
    <xf numFmtId="165" fontId="38" fillId="2" borderId="0" xfId="5" applyNumberFormat="1" applyFont="1" applyFill="1" applyAlignment="1">
      <alignment horizontal="left"/>
    </xf>
    <xf numFmtId="165" fontId="40" fillId="0" borderId="0" xfId="5" applyNumberFormat="1" applyFont="1"/>
    <xf numFmtId="0" fontId="38" fillId="2" borderId="1" xfId="0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left" vertical="center" wrapText="1"/>
    </xf>
    <xf numFmtId="43" fontId="35" fillId="2" borderId="1" xfId="4" applyFont="1" applyFill="1" applyBorder="1" applyAlignment="1">
      <alignment vertical="center"/>
    </xf>
    <xf numFmtId="0" fontId="38" fillId="2" borderId="1" xfId="0" applyFont="1" applyFill="1" applyBorder="1" applyAlignment="1">
      <alignment vertical="center"/>
    </xf>
    <xf numFmtId="43" fontId="38" fillId="2" borderId="1" xfId="4" applyFont="1" applyFill="1" applyBorder="1" applyAlignment="1">
      <alignment vertical="center"/>
    </xf>
    <xf numFmtId="0" fontId="35" fillId="2" borderId="1" xfId="0" applyFont="1" applyFill="1" applyBorder="1" applyAlignment="1">
      <alignment vertical="center" wrapText="1"/>
    </xf>
    <xf numFmtId="43" fontId="35" fillId="2" borderId="1" xfId="4" applyFont="1" applyFill="1" applyBorder="1" applyAlignment="1">
      <alignment horizontal="center" vertical="center"/>
    </xf>
    <xf numFmtId="0" fontId="35" fillId="2" borderId="1" xfId="2" applyFont="1" applyFill="1" applyBorder="1" applyAlignment="1">
      <alignment horizontal="center" vertical="center" wrapText="1"/>
    </xf>
    <xf numFmtId="0" fontId="35" fillId="2" borderId="1" xfId="2" applyFont="1" applyFill="1" applyBorder="1" applyAlignment="1">
      <alignment vertical="center" wrapText="1"/>
    </xf>
    <xf numFmtId="165" fontId="38" fillId="2" borderId="1" xfId="0" applyNumberFormat="1" applyFont="1" applyFill="1" applyBorder="1" applyAlignment="1">
      <alignment vertical="center"/>
    </xf>
    <xf numFmtId="0" fontId="35" fillId="2" borderId="1" xfId="2" applyFont="1" applyFill="1" applyBorder="1" applyAlignment="1">
      <alignment horizontal="left" vertical="center"/>
    </xf>
    <xf numFmtId="49" fontId="35" fillId="2" borderId="1" xfId="2" applyNumberFormat="1" applyFont="1" applyFill="1" applyBorder="1" applyAlignment="1">
      <alignment vertical="center"/>
    </xf>
    <xf numFmtId="49" fontId="35" fillId="2" borderId="1" xfId="2" applyNumberFormat="1" applyFont="1" applyFill="1" applyBorder="1" applyAlignment="1">
      <alignment horizontal="center" vertical="center"/>
    </xf>
    <xf numFmtId="1" fontId="35" fillId="2" borderId="1" xfId="2" applyNumberFormat="1" applyFont="1" applyFill="1" applyBorder="1" applyAlignment="1">
      <alignment horizontal="center" vertical="center"/>
    </xf>
    <xf numFmtId="49" fontId="35" fillId="2" borderId="1" xfId="2" applyNumberFormat="1" applyFont="1" applyFill="1" applyBorder="1" applyAlignment="1">
      <alignment horizontal="left" vertical="center"/>
    </xf>
    <xf numFmtId="0" fontId="35" fillId="2" borderId="1" xfId="2" applyFont="1" applyFill="1" applyBorder="1" applyAlignment="1">
      <alignment horizontal="center" vertical="center"/>
    </xf>
    <xf numFmtId="165" fontId="35" fillId="2" borderId="1" xfId="3" applyNumberFormat="1" applyFont="1" applyFill="1" applyBorder="1" applyAlignment="1">
      <alignment vertical="center"/>
    </xf>
    <xf numFmtId="165" fontId="35" fillId="2" borderId="1" xfId="0" applyNumberFormat="1" applyFont="1" applyFill="1" applyBorder="1" applyAlignment="1">
      <alignment vertical="center"/>
    </xf>
    <xf numFmtId="0" fontId="38" fillId="2" borderId="1" xfId="2" applyFont="1" applyFill="1" applyBorder="1" applyAlignment="1">
      <alignment horizontal="center" vertical="center" wrapText="1"/>
    </xf>
    <xf numFmtId="0" fontId="38" fillId="2" borderId="1" xfId="2" applyFont="1" applyFill="1" applyBorder="1" applyAlignment="1">
      <alignment vertical="center" wrapText="1"/>
    </xf>
    <xf numFmtId="0" fontId="35" fillId="2" borderId="1" xfId="2" applyFont="1" applyFill="1" applyBorder="1" applyAlignment="1">
      <alignment horizontal="left" vertical="center" wrapText="1"/>
    </xf>
    <xf numFmtId="0" fontId="35" fillId="2" borderId="1" xfId="2" applyNumberFormat="1" applyFont="1" applyFill="1" applyBorder="1" applyAlignment="1">
      <alignment horizontal="center" vertical="center"/>
    </xf>
    <xf numFmtId="0" fontId="38" fillId="2" borderId="1" xfId="2" applyNumberFormat="1" applyFont="1" applyFill="1" applyBorder="1" applyAlignment="1">
      <alignment horizontal="center" vertical="center"/>
    </xf>
    <xf numFmtId="1" fontId="35" fillId="2" borderId="1" xfId="2" applyNumberFormat="1" applyFont="1" applyFill="1" applyBorder="1" applyAlignment="1">
      <alignment horizontal="center" vertical="center" wrapText="1"/>
    </xf>
    <xf numFmtId="49" fontId="35" fillId="2" borderId="1" xfId="2" applyNumberFormat="1" applyFont="1" applyFill="1" applyBorder="1" applyAlignment="1">
      <alignment horizontal="center" vertical="center" wrapText="1"/>
    </xf>
    <xf numFmtId="0" fontId="35" fillId="2" borderId="1" xfId="2" quotePrefix="1" applyFont="1" applyFill="1" applyBorder="1" applyAlignment="1">
      <alignment horizontal="center" vertical="center"/>
    </xf>
    <xf numFmtId="0" fontId="38" fillId="2" borderId="1" xfId="2" applyFont="1" applyFill="1" applyBorder="1" applyAlignment="1">
      <alignment horizontal="left" vertical="center" wrapText="1"/>
    </xf>
    <xf numFmtId="0" fontId="38" fillId="2" borderId="1" xfId="2" applyFont="1" applyFill="1" applyBorder="1" applyAlignment="1">
      <alignment vertical="center"/>
    </xf>
    <xf numFmtId="49" fontId="38" fillId="2" borderId="1" xfId="2" applyNumberFormat="1" applyFont="1" applyFill="1" applyBorder="1" applyAlignment="1">
      <alignment horizontal="left" vertical="center"/>
    </xf>
    <xf numFmtId="49" fontId="38" fillId="2" borderId="1" xfId="2" applyNumberFormat="1" applyFont="1" applyFill="1" applyBorder="1" applyAlignment="1">
      <alignment horizontal="center" vertical="center"/>
    </xf>
    <xf numFmtId="0" fontId="38" fillId="2" borderId="1" xfId="2" applyFont="1" applyFill="1" applyBorder="1" applyAlignment="1">
      <alignment horizontal="center" vertical="center"/>
    </xf>
    <xf numFmtId="165" fontId="38" fillId="2" borderId="1" xfId="3" applyNumberFormat="1" applyFont="1" applyFill="1" applyBorder="1" applyAlignment="1">
      <alignment vertical="center"/>
    </xf>
    <xf numFmtId="49" fontId="35" fillId="2" borderId="1" xfId="2" applyNumberFormat="1" applyFont="1" applyFill="1" applyBorder="1" applyAlignment="1">
      <alignment horizontal="left" vertical="center" wrapText="1"/>
    </xf>
    <xf numFmtId="164" fontId="35" fillId="2" borderId="1" xfId="0" applyNumberFormat="1" applyFont="1" applyFill="1" applyBorder="1" applyAlignment="1">
      <alignment vertical="center"/>
    </xf>
    <xf numFmtId="0" fontId="35" fillId="0" borderId="5" xfId="0" applyFont="1" applyBorder="1"/>
    <xf numFmtId="0" fontId="39" fillId="0" borderId="8" xfId="0" applyFont="1" applyFill="1" applyBorder="1"/>
    <xf numFmtId="0" fontId="39" fillId="2" borderId="5" xfId="0" applyFont="1" applyFill="1" applyBorder="1" applyAlignment="1">
      <alignment vertical="center"/>
    </xf>
    <xf numFmtId="0" fontId="39" fillId="2" borderId="5" xfId="0" applyFont="1" applyFill="1" applyBorder="1" applyAlignment="1">
      <alignment horizontal="right" vertical="center"/>
    </xf>
    <xf numFmtId="0" fontId="36" fillId="2" borderId="5" xfId="0" applyFont="1" applyFill="1" applyBorder="1" applyAlignment="1">
      <alignment horizontal="right" vertical="center"/>
    </xf>
    <xf numFmtId="0" fontId="50" fillId="2" borderId="5" xfId="0" applyFont="1" applyFill="1" applyBorder="1" applyAlignment="1">
      <alignment horizontal="right" vertical="center"/>
    </xf>
    <xf numFmtId="0" fontId="38" fillId="2" borderId="16" xfId="0" applyFont="1" applyFill="1" applyBorder="1" applyAlignment="1">
      <alignment horizontal="left" vertical="center"/>
    </xf>
    <xf numFmtId="165" fontId="35" fillId="2" borderId="17" xfId="5" applyNumberFormat="1" applyFont="1" applyFill="1" applyBorder="1" applyAlignment="1">
      <alignment horizontal="center" vertical="center"/>
    </xf>
    <xf numFmtId="164" fontId="35" fillId="2" borderId="17" xfId="0" applyNumberFormat="1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left" vertical="center"/>
    </xf>
    <xf numFmtId="0" fontId="35" fillId="2" borderId="18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vertical="center" wrapText="1"/>
    </xf>
    <xf numFmtId="0" fontId="35" fillId="2" borderId="19" xfId="0" applyFont="1" applyFill="1" applyBorder="1" applyAlignment="1">
      <alignment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left" wrapText="1"/>
    </xf>
    <xf numFmtId="0" fontId="35" fillId="0" borderId="7" xfId="0" applyFont="1" applyFill="1" applyBorder="1" applyAlignment="1">
      <alignment horizontal="center"/>
    </xf>
    <xf numFmtId="0" fontId="35" fillId="0" borderId="22" xfId="0" applyFont="1" applyFill="1" applyBorder="1" applyAlignment="1">
      <alignment horizontal="center"/>
    </xf>
    <xf numFmtId="0" fontId="38" fillId="2" borderId="24" xfId="0" applyFont="1" applyFill="1" applyBorder="1" applyAlignment="1">
      <alignment horizontal="center" vertical="center"/>
    </xf>
    <xf numFmtId="0" fontId="35" fillId="0" borderId="0" xfId="0" applyFont="1" applyFill="1" applyBorder="1"/>
    <xf numFmtId="0" fontId="35" fillId="0" borderId="0" xfId="0" applyFont="1" applyBorder="1"/>
    <xf numFmtId="0" fontId="35" fillId="0" borderId="1" xfId="0" applyFont="1" applyFill="1" applyBorder="1" applyAlignment="1">
      <alignment horizontal="center" wrapText="1"/>
    </xf>
    <xf numFmtId="0" fontId="38" fillId="0" borderId="1" xfId="0" applyFont="1" applyBorder="1" applyAlignment="1">
      <alignment horizontal="left" vertical="center" wrapText="1"/>
    </xf>
    <xf numFmtId="0" fontId="45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35" fillId="0" borderId="5" xfId="0" applyFont="1" applyFill="1" applyBorder="1"/>
    <xf numFmtId="0" fontId="35" fillId="0" borderId="5" xfId="0" applyFont="1" applyFill="1" applyBorder="1" applyAlignment="1">
      <alignment horizontal="center"/>
    </xf>
    <xf numFmtId="0" fontId="38" fillId="0" borderId="16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35" fillId="0" borderId="19" xfId="0" applyFont="1" applyFill="1" applyBorder="1" applyAlignment="1"/>
    <xf numFmtId="0" fontId="35" fillId="0" borderId="20" xfId="0" applyFont="1" applyFill="1" applyBorder="1" applyAlignment="1"/>
    <xf numFmtId="0" fontId="45" fillId="0" borderId="7" xfId="0" applyFont="1" applyFill="1" applyBorder="1" applyAlignment="1"/>
    <xf numFmtId="0" fontId="35" fillId="0" borderId="7" xfId="0" applyFont="1" applyFill="1" applyBorder="1" applyAlignment="1"/>
    <xf numFmtId="0" fontId="35" fillId="0" borderId="22" xfId="0" applyFont="1" applyFill="1" applyBorder="1" applyAlignment="1"/>
    <xf numFmtId="0" fontId="35" fillId="0" borderId="5" xfId="1" applyFont="1" applyFill="1" applyBorder="1" applyAlignment="1">
      <alignment horizontal="center" vertical="center"/>
    </xf>
    <xf numFmtId="0" fontId="7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4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8" fillId="0" borderId="14" xfId="6" applyFont="1" applyFill="1" applyBorder="1" applyAlignment="1">
      <alignment horizontal="center" vertical="center" wrapText="1"/>
    </xf>
    <xf numFmtId="0" fontId="38" fillId="0" borderId="1" xfId="6" applyFont="1" applyFill="1" applyBorder="1" applyAlignment="1">
      <alignment horizontal="center" vertical="center" wrapText="1"/>
    </xf>
    <xf numFmtId="0" fontId="38" fillId="0" borderId="19" xfId="6" applyFont="1" applyFill="1" applyBorder="1" applyAlignment="1">
      <alignment horizontal="center" vertical="center" wrapText="1"/>
    </xf>
    <xf numFmtId="0" fontId="38" fillId="0" borderId="15" xfId="6" applyFont="1" applyFill="1" applyBorder="1" applyAlignment="1">
      <alignment horizontal="center" vertical="center"/>
    </xf>
    <xf numFmtId="0" fontId="38" fillId="0" borderId="17" xfId="6" applyFont="1" applyFill="1" applyBorder="1" applyAlignment="1">
      <alignment horizontal="center" vertical="center"/>
    </xf>
    <xf numFmtId="0" fontId="38" fillId="0" borderId="20" xfId="6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38" fillId="0" borderId="1" xfId="6" applyFont="1" applyFill="1" applyBorder="1" applyAlignment="1">
      <alignment horizontal="center" vertical="center"/>
    </xf>
    <xf numFmtId="0" fontId="38" fillId="0" borderId="19" xfId="6" applyFont="1" applyFill="1" applyBorder="1" applyAlignment="1">
      <alignment horizontal="center" vertical="center"/>
    </xf>
    <xf numFmtId="0" fontId="35" fillId="0" borderId="26" xfId="6" applyFont="1" applyFill="1" applyBorder="1" applyAlignment="1">
      <alignment horizontal="center" vertical="center" wrapText="1"/>
    </xf>
    <xf numFmtId="0" fontId="35" fillId="0" borderId="11" xfId="6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/>
    </xf>
    <xf numFmtId="0" fontId="38" fillId="0" borderId="0" xfId="6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8" fillId="0" borderId="13" xfId="1" applyFont="1" applyFill="1" applyBorder="1" applyAlignment="1">
      <alignment horizontal="center" vertical="center" wrapText="1"/>
    </xf>
    <xf numFmtId="0" fontId="38" fillId="0" borderId="16" xfId="1" applyFont="1" applyFill="1" applyBorder="1" applyAlignment="1">
      <alignment horizontal="center" vertical="center" wrapText="1"/>
    </xf>
    <xf numFmtId="0" fontId="38" fillId="0" borderId="18" xfId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42" fillId="0" borderId="0" xfId="6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6" applyFont="1" applyFill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/>
    </xf>
    <xf numFmtId="0" fontId="38" fillId="0" borderId="19" xfId="2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8" fillId="0" borderId="15" xfId="2" applyFont="1" applyFill="1" applyBorder="1" applyAlignment="1">
      <alignment horizontal="center" vertical="center"/>
    </xf>
    <xf numFmtId="0" fontId="38" fillId="0" borderId="17" xfId="2" applyFont="1" applyFill="1" applyBorder="1" applyAlignment="1">
      <alignment horizontal="center" vertical="center"/>
    </xf>
    <xf numFmtId="0" fontId="38" fillId="0" borderId="20" xfId="2" applyFont="1" applyFill="1" applyBorder="1" applyAlignment="1">
      <alignment horizontal="center" vertical="center"/>
    </xf>
    <xf numFmtId="0" fontId="38" fillId="2" borderId="14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9" xfId="0" applyFont="1" applyFill="1" applyBorder="1" applyAlignment="1">
      <alignment horizontal="center" vertical="center"/>
    </xf>
    <xf numFmtId="0" fontId="38" fillId="0" borderId="14" xfId="2" applyFont="1" applyFill="1" applyBorder="1" applyAlignment="1">
      <alignment horizontal="center" vertical="center" wrapText="1"/>
    </xf>
    <xf numFmtId="0" fontId="38" fillId="0" borderId="1" xfId="2" applyFont="1" applyFill="1" applyBorder="1" applyAlignment="1">
      <alignment horizontal="center" vertical="center" wrapText="1"/>
    </xf>
    <xf numFmtId="0" fontId="38" fillId="0" borderId="19" xfId="2" applyFont="1" applyFill="1" applyBorder="1" applyAlignment="1">
      <alignment horizontal="center" vertical="center" wrapText="1"/>
    </xf>
    <xf numFmtId="0" fontId="42" fillId="0" borderId="0" xfId="6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40" fillId="2" borderId="14" xfId="2" applyFont="1" applyFill="1" applyBorder="1" applyAlignment="1">
      <alignment horizontal="center" vertical="center" wrapText="1"/>
    </xf>
    <xf numFmtId="0" fontId="40" fillId="2" borderId="1" xfId="2" applyFont="1" applyFill="1" applyBorder="1" applyAlignment="1">
      <alignment horizontal="center" vertical="center" wrapText="1"/>
    </xf>
    <xf numFmtId="0" fontId="40" fillId="2" borderId="19" xfId="2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 vertical="center" wrapText="1"/>
    </xf>
    <xf numFmtId="0" fontId="38" fillId="5" borderId="6" xfId="0" applyFont="1" applyFill="1" applyBorder="1" applyAlignment="1">
      <alignment horizontal="center" vertical="center" wrapText="1"/>
    </xf>
    <xf numFmtId="0" fontId="40" fillId="2" borderId="1" xfId="2" applyFont="1" applyFill="1" applyBorder="1" applyAlignment="1">
      <alignment horizontal="center" vertical="center"/>
    </xf>
    <xf numFmtId="0" fontId="40" fillId="2" borderId="19" xfId="2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40" fillId="2" borderId="13" xfId="1" applyFont="1" applyFill="1" applyBorder="1" applyAlignment="1">
      <alignment horizontal="center" vertical="center" wrapText="1"/>
    </xf>
    <xf numFmtId="0" fontId="40" fillId="2" borderId="16" xfId="1" applyFont="1" applyFill="1" applyBorder="1" applyAlignment="1">
      <alignment horizontal="center" vertical="center" wrapText="1"/>
    </xf>
    <xf numFmtId="0" fontId="40" fillId="2" borderId="18" xfId="1" applyFont="1" applyFill="1" applyBorder="1" applyAlignment="1">
      <alignment horizontal="center" vertical="center" wrapText="1"/>
    </xf>
    <xf numFmtId="0" fontId="40" fillId="2" borderId="15" xfId="2" applyFont="1" applyFill="1" applyBorder="1" applyAlignment="1">
      <alignment horizontal="center" vertical="center"/>
    </xf>
    <xf numFmtId="0" fontId="40" fillId="2" borderId="17" xfId="2" applyFont="1" applyFill="1" applyBorder="1" applyAlignment="1">
      <alignment horizontal="center" vertical="center"/>
    </xf>
    <xf numFmtId="0" fontId="40" fillId="2" borderId="20" xfId="2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6" fillId="0" borderId="0" xfId="6" applyFont="1" applyFill="1" applyAlignment="1">
      <alignment horizontal="center"/>
    </xf>
    <xf numFmtId="0" fontId="38" fillId="0" borderId="14" xfId="1" applyFont="1" applyFill="1" applyBorder="1" applyAlignment="1">
      <alignment horizontal="center" vertical="center" wrapText="1"/>
    </xf>
    <xf numFmtId="0" fontId="38" fillId="0" borderId="1" xfId="1" applyFont="1" applyFill="1" applyBorder="1" applyAlignment="1">
      <alignment horizontal="center" vertical="center" wrapText="1"/>
    </xf>
    <xf numFmtId="0" fontId="38" fillId="0" borderId="19" xfId="1" applyFont="1" applyFill="1" applyBorder="1" applyAlignment="1">
      <alignment horizontal="center" vertical="center" wrapText="1"/>
    </xf>
    <xf numFmtId="0" fontId="40" fillId="0" borderId="1" xfId="6" applyFont="1" applyFill="1" applyBorder="1" applyAlignment="1">
      <alignment horizontal="center" vertical="center"/>
    </xf>
    <xf numFmtId="0" fontId="40" fillId="0" borderId="19" xfId="6" applyFont="1" applyFill="1" applyBorder="1" applyAlignment="1">
      <alignment horizontal="center" vertical="center"/>
    </xf>
    <xf numFmtId="0" fontId="40" fillId="0" borderId="14" xfId="6" applyFont="1" applyFill="1" applyBorder="1" applyAlignment="1">
      <alignment horizontal="center" vertical="center" wrapText="1"/>
    </xf>
    <xf numFmtId="0" fontId="40" fillId="0" borderId="1" xfId="6" applyFont="1" applyFill="1" applyBorder="1" applyAlignment="1">
      <alignment horizontal="center" vertical="center" wrapText="1"/>
    </xf>
    <xf numFmtId="0" fontId="40" fillId="0" borderId="19" xfId="6" applyFont="1" applyFill="1" applyBorder="1" applyAlignment="1">
      <alignment horizontal="center" vertical="center" wrapText="1"/>
    </xf>
  </cellXfs>
  <cellStyles count="7">
    <cellStyle name="Comma" xfId="4" builtinId="3"/>
    <cellStyle name="Comma [0]" xfId="5" builtinId="6"/>
    <cellStyle name="Comma [0] 2" xfId="3" xr:uid="{00000000-0005-0000-0000-000002000000}"/>
    <cellStyle name="Normal" xfId="0" builtinId="0"/>
    <cellStyle name="Normal 2" xfId="2" xr:uid="{00000000-0005-0000-0000-000004000000}"/>
    <cellStyle name="Normal 2 2" xfId="6" xr:uid="{00000000-0005-0000-0000-000005000000}"/>
    <cellStyle name="Normal 4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154778</xdr:colOff>
      <xdr:row>1</xdr:row>
      <xdr:rowOff>166688</xdr:rowOff>
    </xdr:from>
    <xdr:to>
      <xdr:col>1</xdr:col>
      <xdr:colOff>530895</xdr:colOff>
      <xdr:row>4</xdr:row>
      <xdr:rowOff>119302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8" y="357188"/>
          <a:ext cx="804742" cy="877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7931</xdr:colOff>
      <xdr:row>1</xdr:row>
      <xdr:rowOff>155222</xdr:rowOff>
    </xdr:from>
    <xdr:to>
      <xdr:col>1</xdr:col>
      <xdr:colOff>762000</xdr:colOff>
      <xdr:row>3</xdr:row>
      <xdr:rowOff>291407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598" y="352778"/>
          <a:ext cx="754069" cy="785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154778</xdr:colOff>
      <xdr:row>1</xdr:row>
      <xdr:rowOff>166688</xdr:rowOff>
    </xdr:from>
    <xdr:to>
      <xdr:col>1</xdr:col>
      <xdr:colOff>530895</xdr:colOff>
      <xdr:row>4</xdr:row>
      <xdr:rowOff>119302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8" y="357188"/>
          <a:ext cx="804742" cy="886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154778</xdr:colOff>
      <xdr:row>1</xdr:row>
      <xdr:rowOff>166688</xdr:rowOff>
    </xdr:from>
    <xdr:to>
      <xdr:col>1</xdr:col>
      <xdr:colOff>530895</xdr:colOff>
      <xdr:row>4</xdr:row>
      <xdr:rowOff>191643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8" y="357188"/>
          <a:ext cx="804742" cy="886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154778</xdr:colOff>
      <xdr:row>1</xdr:row>
      <xdr:rowOff>166688</xdr:rowOff>
    </xdr:from>
    <xdr:to>
      <xdr:col>1</xdr:col>
      <xdr:colOff>530895</xdr:colOff>
      <xdr:row>4</xdr:row>
      <xdr:rowOff>119302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78" y="357188"/>
          <a:ext cx="804742" cy="886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302417</xdr:colOff>
      <xdr:row>1</xdr:row>
      <xdr:rowOff>174625</xdr:rowOff>
    </xdr:from>
    <xdr:to>
      <xdr:col>1</xdr:col>
      <xdr:colOff>996950</xdr:colOff>
      <xdr:row>4</xdr:row>
      <xdr:rowOff>3969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717" y="504825"/>
          <a:ext cx="694533" cy="7818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424653</xdr:colOff>
      <xdr:row>2</xdr:row>
      <xdr:rowOff>103188</xdr:rowOff>
    </xdr:from>
    <xdr:to>
      <xdr:col>3</xdr:col>
      <xdr:colOff>1222375</xdr:colOff>
      <xdr:row>4</xdr:row>
      <xdr:rowOff>278052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528" y="452438"/>
          <a:ext cx="797722" cy="9051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317499</xdr:colOff>
      <xdr:row>1</xdr:row>
      <xdr:rowOff>63500</xdr:rowOff>
    </xdr:from>
    <xdr:to>
      <xdr:col>1</xdr:col>
      <xdr:colOff>984250</xdr:colOff>
      <xdr:row>3</xdr:row>
      <xdr:rowOff>131783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24" y="238125"/>
          <a:ext cx="666751" cy="7032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293687</xdr:colOff>
      <xdr:row>0</xdr:row>
      <xdr:rowOff>273850</xdr:rowOff>
    </xdr:from>
    <xdr:to>
      <xdr:col>1</xdr:col>
      <xdr:colOff>1161929</xdr:colOff>
      <xdr:row>3</xdr:row>
      <xdr:rowOff>40500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" y="273850"/>
          <a:ext cx="868242" cy="877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122542</xdr:colOff>
      <xdr:row>1</xdr:row>
      <xdr:rowOff>116739</xdr:rowOff>
    </xdr:from>
    <xdr:to>
      <xdr:col>1</xdr:col>
      <xdr:colOff>867317</xdr:colOff>
      <xdr:row>4</xdr:row>
      <xdr:rowOff>2645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52" y="302593"/>
          <a:ext cx="744775" cy="8616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inas%20Pendidikanf_master%20KK%20Penyusutan%20Aset%20Tetap_Akr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PKAD%20BIDANG%20ASET%202019/KIB%202018/KIB%20KESBAN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 M"/>
      <sheetName val="MASA MANFAAT"/>
      <sheetName val="KIB C"/>
      <sheetName val="KIB D"/>
      <sheetName val="KIB E"/>
      <sheetName val="KIB F"/>
      <sheetName val="Sheet2"/>
      <sheetName val="kode bar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2.05.00</v>
          </cell>
          <cell r="C29" t="str">
            <v>ALAT PERTANIAN</v>
          </cell>
          <cell r="D29">
            <v>2</v>
          </cell>
        </row>
        <row r="30">
          <cell r="B30" t="str">
            <v>2.05.01</v>
          </cell>
          <cell r="C30" t="str">
            <v>ALAT PENGOLAHAN</v>
          </cell>
          <cell r="D30">
            <v>3</v>
          </cell>
          <cell r="E30">
            <v>4</v>
          </cell>
        </row>
        <row r="31">
          <cell r="B31" t="str">
            <v>2.05.02</v>
          </cell>
          <cell r="C31" t="str">
            <v>ALAT PEMELIHARAAN TANAMAN/ALAT PENYIMPANAN</v>
          </cell>
          <cell r="D31">
            <v>3</v>
          </cell>
          <cell r="E31">
            <v>4</v>
          </cell>
        </row>
        <row r="32">
          <cell r="B32" t="str">
            <v>2.06.00</v>
          </cell>
          <cell r="C32" t="str">
            <v>ALAT KANTOR DAN RUMAH TANGGA</v>
          </cell>
          <cell r="D32">
            <v>2</v>
          </cell>
        </row>
        <row r="33">
          <cell r="B33" t="str">
            <v>2.06.01</v>
          </cell>
          <cell r="C33" t="str">
            <v>ALAT KANTOR</v>
          </cell>
          <cell r="D33">
            <v>3</v>
          </cell>
          <cell r="E33">
            <v>5</v>
          </cell>
        </row>
        <row r="34">
          <cell r="B34" t="str">
            <v>2.06.02</v>
          </cell>
          <cell r="C34" t="str">
            <v>ALAT RUMAH TANGGA</v>
          </cell>
          <cell r="D34">
            <v>3</v>
          </cell>
          <cell r="E34">
            <v>5</v>
          </cell>
        </row>
        <row r="35">
          <cell r="B35" t="str">
            <v>2.06.03</v>
          </cell>
          <cell r="C35" t="str">
            <v>KOMPUTER</v>
          </cell>
          <cell r="D35">
            <v>3</v>
          </cell>
          <cell r="E35">
            <v>4</v>
          </cell>
        </row>
        <row r="36">
          <cell r="B36" t="str">
            <v>2.06.04</v>
          </cell>
          <cell r="C36" t="str">
            <v>MEJA DAN KURSI KERJA/RAPAT PEJABAT</v>
          </cell>
          <cell r="D36">
            <v>3</v>
          </cell>
          <cell r="E36">
            <v>5</v>
          </cell>
        </row>
        <row r="37">
          <cell r="B37" t="str">
            <v>2.07.00</v>
          </cell>
          <cell r="C37" t="str">
            <v>ALAT STUDIO DAN ALAT KOMUNIKASI</v>
          </cell>
          <cell r="D37">
            <v>2</v>
          </cell>
        </row>
        <row r="38">
          <cell r="B38" t="str">
            <v>2.07.01</v>
          </cell>
          <cell r="C38" t="str">
            <v>ALAT STUDIO</v>
          </cell>
          <cell r="D38">
            <v>3</v>
          </cell>
          <cell r="E38">
            <v>5</v>
          </cell>
        </row>
        <row r="39">
          <cell r="B39" t="str">
            <v>2.07.02</v>
          </cell>
          <cell r="C39" t="str">
            <v>ALAT KOMUNIKASI</v>
          </cell>
          <cell r="D39">
            <v>3</v>
          </cell>
          <cell r="E39">
            <v>5</v>
          </cell>
        </row>
        <row r="40">
          <cell r="B40" t="str">
            <v>2.07.03</v>
          </cell>
          <cell r="C40" t="str">
            <v>PERALATAN PEMANCAR</v>
          </cell>
          <cell r="D40">
            <v>3</v>
          </cell>
          <cell r="E40">
            <v>10</v>
          </cell>
        </row>
        <row r="41">
          <cell r="B41" t="str">
            <v>2.08.00</v>
          </cell>
          <cell r="C41" t="str">
            <v>ALAT-ALAT KEDOKTERAN</v>
          </cell>
          <cell r="D41">
            <v>2</v>
          </cell>
        </row>
        <row r="42">
          <cell r="B42" t="str">
            <v>2.08.01</v>
          </cell>
          <cell r="C42" t="str">
            <v>ALAT KEDOKTERAN</v>
          </cell>
          <cell r="D42">
            <v>3</v>
          </cell>
          <cell r="E42">
            <v>5</v>
          </cell>
        </row>
        <row r="43">
          <cell r="B43" t="str">
            <v>2.08.02</v>
          </cell>
          <cell r="C43" t="str">
            <v>ALAT KESEHATAN</v>
          </cell>
          <cell r="D43">
            <v>3</v>
          </cell>
          <cell r="E43">
            <v>5</v>
          </cell>
        </row>
        <row r="44">
          <cell r="B44" t="str">
            <v>2.09.00</v>
          </cell>
          <cell r="C44" t="str">
            <v>ALAT LABORATORIM</v>
          </cell>
          <cell r="D44">
            <v>2</v>
          </cell>
        </row>
        <row r="45">
          <cell r="B45" t="str">
            <v>2.09.01</v>
          </cell>
          <cell r="C45" t="str">
            <v>UNIT UNIT LABORATORIUM</v>
          </cell>
          <cell r="D45">
            <v>3</v>
          </cell>
          <cell r="E45">
            <v>8</v>
          </cell>
        </row>
        <row r="46">
          <cell r="B46" t="str">
            <v>2.09.02</v>
          </cell>
          <cell r="C46" t="str">
            <v>ALAT PERAGA / PRAKTEK SEKOLAH</v>
          </cell>
          <cell r="D46">
            <v>3</v>
          </cell>
          <cell r="E46">
            <v>10</v>
          </cell>
        </row>
        <row r="47">
          <cell r="B47" t="str">
            <v>2.09.03</v>
          </cell>
          <cell r="C47" t="str">
            <v>UNIT ALAT LABORATORIUM KIMIA NUKLIR</v>
          </cell>
          <cell r="D47">
            <v>3</v>
          </cell>
          <cell r="E47">
            <v>15</v>
          </cell>
        </row>
        <row r="48">
          <cell r="B48" t="str">
            <v>2.09.04</v>
          </cell>
          <cell r="C48" t="str">
            <v>ALAT LABORAORIUM FISIKA NUKLIR /ELEKTRONIKA</v>
          </cell>
          <cell r="D48">
            <v>3</v>
          </cell>
          <cell r="E48">
            <v>15</v>
          </cell>
        </row>
        <row r="49">
          <cell r="B49" t="str">
            <v>2.09.05</v>
          </cell>
          <cell r="C49" t="str">
            <v>ALAT PROTEKSI RADIASI / PROTEKSI LINGKUNGAN</v>
          </cell>
          <cell r="D49">
            <v>3</v>
          </cell>
          <cell r="E49">
            <v>10</v>
          </cell>
        </row>
        <row r="50">
          <cell r="B50" t="str">
            <v>2.09.06</v>
          </cell>
          <cell r="C50" t="str">
            <v>RADIATION APPLICATION AND NON DESTRUCTIVE TESTING LABORATORY (BATAM)</v>
          </cell>
          <cell r="D50">
            <v>3</v>
          </cell>
          <cell r="E50">
            <v>10</v>
          </cell>
        </row>
        <row r="51">
          <cell r="B51" t="str">
            <v>2.09.07</v>
          </cell>
          <cell r="C51" t="str">
            <v>ALAT LABORATORIUM LINGKUNGAN HIDUP</v>
          </cell>
          <cell r="D51">
            <v>3</v>
          </cell>
          <cell r="E51">
            <v>7</v>
          </cell>
        </row>
        <row r="52">
          <cell r="B52" t="str">
            <v>2.09.08</v>
          </cell>
          <cell r="C52" t="str">
            <v>PERALATAN LABORATORIUM HIDRODINAMIKA</v>
          </cell>
          <cell r="D52">
            <v>3</v>
          </cell>
          <cell r="E52">
            <v>15</v>
          </cell>
        </row>
        <row r="53">
          <cell r="B53" t="str">
            <v>2.10.00</v>
          </cell>
          <cell r="C53" t="str">
            <v>ALAT-ALAT PERSENJATAAN/KEAMANAN</v>
          </cell>
          <cell r="D53">
            <v>2</v>
          </cell>
        </row>
        <row r="54">
          <cell r="B54" t="str">
            <v>2.10.01</v>
          </cell>
          <cell r="C54" t="str">
            <v>SENJATA API</v>
          </cell>
          <cell r="D54">
            <v>3</v>
          </cell>
          <cell r="E54">
            <v>10</v>
          </cell>
        </row>
        <row r="55">
          <cell r="B55" t="str">
            <v>2.10.02</v>
          </cell>
          <cell r="C55" t="str">
            <v>PERSENJATAAN NON SENJATA API</v>
          </cell>
          <cell r="D55">
            <v>3</v>
          </cell>
          <cell r="E55">
            <v>3</v>
          </cell>
        </row>
        <row r="56">
          <cell r="B56" t="str">
            <v>2.10.03</v>
          </cell>
          <cell r="C56" t="str">
            <v>AMUNIISI</v>
          </cell>
          <cell r="D56">
            <v>3</v>
          </cell>
        </row>
        <row r="57">
          <cell r="B57" t="str">
            <v>2.10.04</v>
          </cell>
          <cell r="C57" t="str">
            <v>SENJATA SINAR</v>
          </cell>
          <cell r="D57">
            <v>3</v>
          </cell>
        </row>
        <row r="58">
          <cell r="B58" t="str">
            <v>3.00.00</v>
          </cell>
          <cell r="C58" t="str">
            <v>GOLONGAN GEDUNG DAN BANGUNAN</v>
          </cell>
          <cell r="D58">
            <v>1</v>
          </cell>
        </row>
        <row r="59">
          <cell r="B59" t="str">
            <v>3.11.00</v>
          </cell>
          <cell r="C59" t="str">
            <v>BANGUNAN GEDUNG</v>
          </cell>
          <cell r="D59">
            <v>2</v>
          </cell>
        </row>
        <row r="60">
          <cell r="B60" t="str">
            <v>3.11.01</v>
          </cell>
          <cell r="C60" t="str">
            <v>BANGUNAN GEDUNG TEMPAT KERJA</v>
          </cell>
          <cell r="D60">
            <v>3</v>
          </cell>
          <cell r="E60">
            <v>50</v>
          </cell>
        </row>
        <row r="61">
          <cell r="B61" t="str">
            <v>3.11.02</v>
          </cell>
          <cell r="C61" t="str">
            <v>BANGUNAN GEDUNG TEMPAT TINGGAL</v>
          </cell>
          <cell r="D61">
            <v>3</v>
          </cell>
          <cell r="E61">
            <v>50</v>
          </cell>
        </row>
        <row r="62">
          <cell r="B62" t="str">
            <v>3.11.03</v>
          </cell>
          <cell r="C62" t="str">
            <v>BANGUNAN MENARA</v>
          </cell>
          <cell r="D62">
            <v>3</v>
          </cell>
          <cell r="E62">
            <v>40</v>
          </cell>
        </row>
        <row r="63">
          <cell r="B63" t="str">
            <v>3.12.00</v>
          </cell>
          <cell r="C63" t="str">
            <v>MONUMEN</v>
          </cell>
          <cell r="D63">
            <v>2</v>
          </cell>
        </row>
        <row r="64">
          <cell r="B64" t="str">
            <v>3.12.01</v>
          </cell>
          <cell r="C64" t="str">
            <v>Bangunan Bersejarah</v>
          </cell>
          <cell r="D64">
            <v>3</v>
          </cell>
          <cell r="E64">
            <v>50</v>
          </cell>
        </row>
        <row r="65">
          <cell r="B65" t="str">
            <v>3.12.02</v>
          </cell>
          <cell r="C65" t="str">
            <v>TUGU PERINGATAN</v>
          </cell>
          <cell r="D65">
            <v>3</v>
          </cell>
          <cell r="E65">
            <v>50</v>
          </cell>
        </row>
        <row r="66">
          <cell r="B66" t="str">
            <v>3.12.03</v>
          </cell>
          <cell r="C66" t="str">
            <v>CANDI</v>
          </cell>
          <cell r="D66">
            <v>3</v>
          </cell>
          <cell r="E66">
            <v>50</v>
          </cell>
        </row>
        <row r="67">
          <cell r="B67" t="str">
            <v>3.12.04</v>
          </cell>
          <cell r="C67" t="str">
            <v>MONUMEN/BANUNAN BERSEJARAH</v>
          </cell>
          <cell r="D67">
            <v>3</v>
          </cell>
          <cell r="E67">
            <v>50</v>
          </cell>
        </row>
        <row r="68">
          <cell r="B68" t="str">
            <v>3.12.07</v>
          </cell>
          <cell r="C68" t="str">
            <v>RAMBU-RAMBU</v>
          </cell>
          <cell r="D68">
            <v>3</v>
          </cell>
          <cell r="E68">
            <v>50</v>
          </cell>
        </row>
        <row r="69">
          <cell r="B69" t="str">
            <v>3.12.08</v>
          </cell>
          <cell r="C69" t="str">
            <v>RAMBU-RAMBU LALU LINTAS UDARA</v>
          </cell>
          <cell r="D69">
            <v>3</v>
          </cell>
          <cell r="E69">
            <v>50</v>
          </cell>
        </row>
        <row r="70">
          <cell r="B70" t="str">
            <v>4.00.00</v>
          </cell>
          <cell r="C70" t="str">
            <v>GOLONGAN JALAN, IRIGASI DAN JARINGAN</v>
          </cell>
          <cell r="D70">
            <v>1</v>
          </cell>
        </row>
        <row r="71">
          <cell r="B71" t="str">
            <v>4.13.00</v>
          </cell>
          <cell r="C71" t="str">
            <v>JALAN DAN JEMBATAN</v>
          </cell>
          <cell r="D71">
            <v>2</v>
          </cell>
        </row>
        <row r="72">
          <cell r="B72" t="str">
            <v>4.13.01</v>
          </cell>
          <cell r="C72" t="str">
            <v>JALAN</v>
          </cell>
          <cell r="D72">
            <v>3</v>
          </cell>
          <cell r="E72">
            <v>10</v>
          </cell>
        </row>
        <row r="73">
          <cell r="B73" t="str">
            <v>4.14.00</v>
          </cell>
          <cell r="C73" t="str">
            <v>BANGUNAN AIR/IRIGASI</v>
          </cell>
          <cell r="D73">
            <v>2</v>
          </cell>
        </row>
        <row r="74">
          <cell r="B74" t="str">
            <v>4.14.01</v>
          </cell>
          <cell r="C74" t="str">
            <v>Bangunan Air Irigasi</v>
          </cell>
          <cell r="D74">
            <v>3</v>
          </cell>
          <cell r="E74">
            <v>50</v>
          </cell>
        </row>
        <row r="75">
          <cell r="B75" t="str">
            <v>4.14.04</v>
          </cell>
          <cell r="C75" t="str">
            <v>BANGUNAN PENGAMAN SUNGAI DAN PENANGGULANGAN BENCANA ALAM</v>
          </cell>
          <cell r="D75">
            <v>3</v>
          </cell>
          <cell r="E75">
            <v>10</v>
          </cell>
        </row>
        <row r="76">
          <cell r="B76" t="str">
            <v>4.14.05</v>
          </cell>
          <cell r="C76" t="str">
            <v>BANGUNAN PENGEMBANGAN SUMBER AIR DAN AIR TNH</v>
          </cell>
          <cell r="D76">
            <v>3</v>
          </cell>
          <cell r="E76">
            <v>30</v>
          </cell>
        </row>
        <row r="77">
          <cell r="B77" t="str">
            <v>4.14.08</v>
          </cell>
          <cell r="C77" t="str">
            <v>BANGUNAN AIR</v>
          </cell>
          <cell r="D77">
            <v>3</v>
          </cell>
          <cell r="E77">
            <v>40</v>
          </cell>
        </row>
        <row r="78">
          <cell r="B78" t="str">
            <v>4.15.00</v>
          </cell>
          <cell r="C78" t="str">
            <v>INSTALASI</v>
          </cell>
          <cell r="D78">
            <v>2</v>
          </cell>
        </row>
        <row r="79">
          <cell r="B79" t="str">
            <v>4.15.01</v>
          </cell>
          <cell r="C79" t="str">
            <v>INSTALASI AIR MINUM/BERSIH</v>
          </cell>
          <cell r="D79">
            <v>3</v>
          </cell>
          <cell r="E79">
            <v>30</v>
          </cell>
        </row>
        <row r="80">
          <cell r="B80" t="str">
            <v>4.15.03</v>
          </cell>
          <cell r="C80" t="str">
            <v>INSTALASI PENGOLAHAN SAMPAH NON ORGANIK</v>
          </cell>
          <cell r="D80">
            <v>3</v>
          </cell>
          <cell r="E80">
            <v>10</v>
          </cell>
        </row>
        <row r="81">
          <cell r="B81" t="str">
            <v>4.15.04</v>
          </cell>
          <cell r="C81" t="str">
            <v>INSTALASI PENGOLAHAN BAHAN BANGUNAN</v>
          </cell>
          <cell r="D81">
            <v>3</v>
          </cell>
          <cell r="E81">
            <v>10</v>
          </cell>
        </row>
        <row r="82">
          <cell r="B82" t="str">
            <v>4.15.06</v>
          </cell>
          <cell r="C82" t="str">
            <v>INSTALASI GARDU LISTRIK</v>
          </cell>
          <cell r="D82">
            <v>3</v>
          </cell>
          <cell r="E82">
            <v>40</v>
          </cell>
        </row>
        <row r="83">
          <cell r="B83" t="str">
            <v>4.15.07</v>
          </cell>
          <cell r="C83" t="str">
            <v>INSTALASI PERTAHANAN</v>
          </cell>
          <cell r="D83">
            <v>3</v>
          </cell>
          <cell r="E83">
            <v>30</v>
          </cell>
        </row>
        <row r="84">
          <cell r="B84" t="str">
            <v>4.15.08</v>
          </cell>
          <cell r="C84" t="str">
            <v>INSTALASI GAS</v>
          </cell>
          <cell r="D84">
            <v>3</v>
          </cell>
          <cell r="E84">
            <v>30</v>
          </cell>
        </row>
        <row r="85">
          <cell r="B85" t="str">
            <v>4.15.09</v>
          </cell>
          <cell r="C85" t="str">
            <v>INSTALASI PENGAMAN</v>
          </cell>
          <cell r="D85">
            <v>3</v>
          </cell>
          <cell r="E85">
            <v>20</v>
          </cell>
        </row>
        <row r="86">
          <cell r="B86" t="str">
            <v>4.16.00</v>
          </cell>
          <cell r="C86" t="str">
            <v>JARINGAN</v>
          </cell>
          <cell r="D86">
            <v>2</v>
          </cell>
        </row>
        <row r="87">
          <cell r="B87" t="str">
            <v>4.16.02</v>
          </cell>
          <cell r="C87" t="str">
            <v>JARINGAN LISTRIK</v>
          </cell>
          <cell r="D87">
            <v>3</v>
          </cell>
          <cell r="E87">
            <v>40</v>
          </cell>
        </row>
        <row r="88">
          <cell r="B88" t="str">
            <v>4.16.03</v>
          </cell>
          <cell r="C88" t="str">
            <v>JARINGAN TELEPON</v>
          </cell>
          <cell r="D88">
            <v>3</v>
          </cell>
          <cell r="E88">
            <v>20</v>
          </cell>
        </row>
        <row r="89">
          <cell r="B89" t="str">
            <v>4.16.04</v>
          </cell>
          <cell r="C89" t="str">
            <v>JARINGAN GAS</v>
          </cell>
          <cell r="D89">
            <v>3</v>
          </cell>
          <cell r="E89">
            <v>30</v>
          </cell>
        </row>
        <row r="90">
          <cell r="B90" t="str">
            <v>5.00.00</v>
          </cell>
          <cell r="C90" t="str">
            <v>GOLONGAN ASSET TETAP LAINNYA</v>
          </cell>
          <cell r="D90">
            <v>1</v>
          </cell>
        </row>
        <row r="91">
          <cell r="B91" t="str">
            <v>5.17.00</v>
          </cell>
          <cell r="C91" t="str">
            <v>BUKU DAN PERPUSTAKAAN</v>
          </cell>
          <cell r="D91">
            <v>2</v>
          </cell>
        </row>
        <row r="92">
          <cell r="B92" t="str">
            <v>5.17.01</v>
          </cell>
          <cell r="C92" t="str">
            <v>BUKU</v>
          </cell>
          <cell r="D92">
            <v>3</v>
          </cell>
        </row>
        <row r="93">
          <cell r="B93" t="str">
            <v>5.17.03</v>
          </cell>
          <cell r="C93" t="str">
            <v>BARANG-BARANG PERPUSTAKAAN</v>
          </cell>
          <cell r="D93">
            <v>3</v>
          </cell>
        </row>
        <row r="94">
          <cell r="B94" t="str">
            <v>5.18.00</v>
          </cell>
          <cell r="C94" t="str">
            <v>BARANG BERCORAK KEBUDAYAAN</v>
          </cell>
          <cell r="D94">
            <v>2</v>
          </cell>
        </row>
        <row r="95">
          <cell r="B95" t="str">
            <v>5.18.01</v>
          </cell>
          <cell r="C95" t="str">
            <v>BARANG BERCORAK KEBUDAYAAN</v>
          </cell>
          <cell r="D95">
            <v>3</v>
          </cell>
        </row>
        <row r="96">
          <cell r="B96" t="str">
            <v>5.18.02</v>
          </cell>
          <cell r="C96" t="str">
            <v>ALAT OLAH RAGA LAINNYA</v>
          </cell>
          <cell r="D96">
            <v>3</v>
          </cell>
        </row>
        <row r="97">
          <cell r="B97" t="str">
            <v>5.19.00</v>
          </cell>
          <cell r="C97" t="str">
            <v>HEWAN DAN TERNAK SERTA TANAMAN</v>
          </cell>
          <cell r="D97">
            <v>2</v>
          </cell>
        </row>
        <row r="98">
          <cell r="B98" t="str">
            <v>5.19.01</v>
          </cell>
          <cell r="C98" t="str">
            <v>HEWAN</v>
          </cell>
          <cell r="D98">
            <v>3</v>
          </cell>
        </row>
        <row r="99">
          <cell r="B99" t="str">
            <v>6.00.00</v>
          </cell>
          <cell r="C99" t="str">
            <v>GOLONGAN KONSTRUKSI DLM PENGERJAAN</v>
          </cell>
          <cell r="D9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KIB A"/>
      <sheetName val="KIB B MASTER"/>
      <sheetName val="KIB B SETELAH PENJUALAN"/>
      <sheetName val="KIB B SEBELUM KAPITALISASI"/>
      <sheetName val="KIB B SETELAH KAPITALISASI"/>
      <sheetName val="KIB B KAPITALISASI "/>
      <sheetName val="KIB C"/>
      <sheetName val="KIB D"/>
      <sheetName val="KIB E"/>
      <sheetName val="KIB F"/>
      <sheetName val="KIB B &lt;300000"/>
      <sheetName val="Sheet2"/>
      <sheetName val="PENJELASAN KAPITALISASI"/>
      <sheetName val="kode barang"/>
    </sheetNames>
    <sheetDataSet>
      <sheetData sheetId="0"/>
      <sheetData sheetId="1"/>
      <sheetData sheetId="2"/>
      <sheetData sheetId="3"/>
      <sheetData sheetId="4"/>
      <sheetData sheetId="5">
        <row r="76">
          <cell r="J76">
            <v>2002</v>
          </cell>
        </row>
        <row r="77">
          <cell r="J77">
            <v>2003</v>
          </cell>
        </row>
        <row r="80">
          <cell r="J80">
            <v>2007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4"/>
  <sheetViews>
    <sheetView zoomScale="80" zoomScaleNormal="80" workbookViewId="0">
      <pane xSplit="2" ySplit="3" topLeftCell="AN4" activePane="bottomRight" state="frozen"/>
      <selection pane="topRight" activeCell="C1" sqref="C1"/>
      <selection pane="bottomLeft" activeCell="A4" sqref="A4"/>
      <selection pane="bottomRight" activeCell="BC156" sqref="BC156"/>
    </sheetView>
  </sheetViews>
  <sheetFormatPr baseColWidth="10" defaultColWidth="8.83203125" defaultRowHeight="15" x14ac:dyDescent="0.2"/>
  <cols>
    <col min="1" max="1" width="6.5" bestFit="1" customWidth="1"/>
    <col min="2" max="2" width="25.1640625" customWidth="1"/>
    <col min="3" max="3" width="23.5" customWidth="1"/>
    <col min="4" max="4" width="18.1640625" customWidth="1"/>
    <col min="5" max="5" width="11.1640625" customWidth="1"/>
    <col min="6" max="6" width="8.33203125" customWidth="1"/>
    <col min="8" max="8" width="9.1640625" customWidth="1"/>
    <col min="9" max="9" width="13.33203125" customWidth="1"/>
    <col min="10" max="10" width="18.6640625" hidden="1" customWidth="1"/>
    <col min="11" max="11" width="10.1640625" hidden="1" customWidth="1"/>
    <col min="12" max="12" width="21.5" hidden="1" customWidth="1"/>
    <col min="13" max="13" width="6.1640625" hidden="1" customWidth="1"/>
    <col min="14" max="14" width="6.6640625" hidden="1" customWidth="1"/>
    <col min="15" max="15" width="6" hidden="1" customWidth="1"/>
    <col min="16" max="17" width="5.5" hidden="1" customWidth="1"/>
    <col min="18" max="18" width="11.33203125" hidden="1" customWidth="1"/>
    <col min="19" max="19" width="7" hidden="1" customWidth="1"/>
    <col min="20" max="20" width="10.83203125" hidden="1" customWidth="1"/>
    <col min="21" max="21" width="7.1640625" hidden="1" customWidth="1"/>
    <col min="22" max="22" width="6.6640625" hidden="1" customWidth="1"/>
    <col min="23" max="23" width="15.5" customWidth="1"/>
    <col min="24" max="24" width="11.83203125" hidden="1" customWidth="1"/>
    <col min="25" max="25" width="11.5" hidden="1" customWidth="1"/>
    <col min="26" max="29" width="0" hidden="1" customWidth="1"/>
    <col min="30" max="30" width="9" hidden="1" customWidth="1"/>
    <col min="31" max="31" width="11.83203125" customWidth="1"/>
    <col min="32" max="32" width="11.33203125" customWidth="1"/>
    <col min="33" max="33" width="8" customWidth="1"/>
    <col min="34" max="34" width="6.5" customWidth="1"/>
    <col min="35" max="35" width="11.1640625" customWidth="1"/>
    <col min="36" max="37" width="11.5" customWidth="1"/>
    <col min="38" max="38" width="9.1640625" customWidth="1"/>
    <col min="39" max="39" width="10" customWidth="1"/>
    <col min="40" max="40" width="18.83203125" bestFit="1" customWidth="1"/>
    <col min="41" max="41" width="14.1640625" customWidth="1"/>
    <col min="42" max="42" width="10.5" customWidth="1"/>
    <col min="43" max="43" width="9" customWidth="1"/>
    <col min="44" max="44" width="8.83203125" customWidth="1"/>
    <col min="45" max="45" width="18.5" customWidth="1"/>
    <col min="46" max="46" width="11.6640625" customWidth="1"/>
    <col min="47" max="47" width="12" customWidth="1"/>
    <col min="48" max="48" width="10.83203125" customWidth="1"/>
    <col min="51" max="51" width="12.33203125" bestFit="1" customWidth="1"/>
  </cols>
  <sheetData>
    <row r="1" spans="1:48" ht="26" x14ac:dyDescent="0.3">
      <c r="A1" s="692" t="s">
        <v>101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2"/>
      <c r="AO1" s="692"/>
      <c r="AP1" s="692"/>
      <c r="AQ1" s="692"/>
      <c r="AR1" s="692"/>
      <c r="AS1" s="692"/>
      <c r="AT1" s="692"/>
      <c r="AU1" s="692"/>
      <c r="AV1" s="692"/>
    </row>
    <row r="2" spans="1:48" ht="26" x14ac:dyDescent="0.3">
      <c r="A2" s="692" t="s">
        <v>214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  <c r="X2" s="692"/>
      <c r="Y2" s="692"/>
      <c r="Z2" s="692"/>
      <c r="AA2" s="692"/>
      <c r="AB2" s="692"/>
      <c r="AC2" s="692"/>
      <c r="AD2" s="692"/>
      <c r="AE2" s="692"/>
      <c r="AF2" s="692"/>
      <c r="AG2" s="692"/>
      <c r="AH2" s="692"/>
      <c r="AI2" s="692"/>
      <c r="AJ2" s="692"/>
      <c r="AK2" s="692"/>
      <c r="AL2" s="692"/>
      <c r="AM2" s="692"/>
      <c r="AN2" s="692"/>
      <c r="AO2" s="692"/>
      <c r="AP2" s="692"/>
      <c r="AQ2" s="692"/>
      <c r="AR2" s="692"/>
      <c r="AS2" s="692"/>
      <c r="AT2" s="692"/>
      <c r="AU2" s="692"/>
      <c r="AV2" s="692"/>
    </row>
    <row r="3" spans="1:48" ht="26" x14ac:dyDescent="0.3">
      <c r="A3" s="692" t="s">
        <v>102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  <c r="X3" s="692"/>
      <c r="Y3" s="692"/>
      <c r="Z3" s="692"/>
      <c r="AA3" s="692"/>
      <c r="AB3" s="692"/>
      <c r="AC3" s="692"/>
      <c r="AD3" s="692"/>
      <c r="AE3" s="692"/>
      <c r="AF3" s="692"/>
      <c r="AG3" s="692"/>
      <c r="AH3" s="692"/>
      <c r="AI3" s="692"/>
      <c r="AJ3" s="692"/>
      <c r="AK3" s="692"/>
      <c r="AL3" s="692"/>
      <c r="AM3" s="692"/>
      <c r="AN3" s="692"/>
      <c r="AO3" s="692"/>
      <c r="AP3" s="692"/>
      <c r="AQ3" s="692"/>
      <c r="AR3" s="692"/>
      <c r="AS3" s="692"/>
      <c r="AT3" s="692"/>
      <c r="AU3" s="692"/>
      <c r="AV3" s="692"/>
    </row>
    <row r="5" spans="1:48" s="9" customFormat="1" ht="15" customHeight="1" x14ac:dyDescent="0.2">
      <c r="A5" s="685" t="s">
        <v>0</v>
      </c>
      <c r="B5" s="686" t="s">
        <v>1</v>
      </c>
      <c r="C5" s="687" t="s">
        <v>2</v>
      </c>
      <c r="D5" s="687" t="s">
        <v>3</v>
      </c>
      <c r="E5" s="687" t="s">
        <v>4</v>
      </c>
      <c r="F5" s="687" t="s">
        <v>5</v>
      </c>
      <c r="G5" s="687"/>
      <c r="H5" s="687"/>
      <c r="I5" s="687"/>
      <c r="J5" s="688" t="s">
        <v>6</v>
      </c>
      <c r="K5" s="687" t="s">
        <v>7</v>
      </c>
      <c r="L5" s="687" t="s">
        <v>8</v>
      </c>
      <c r="M5" s="687" t="s">
        <v>9</v>
      </c>
      <c r="N5" s="687"/>
      <c r="O5" s="687"/>
      <c r="P5" s="687"/>
      <c r="Q5" s="687"/>
      <c r="R5" s="687" t="s">
        <v>73</v>
      </c>
      <c r="S5" s="687"/>
      <c r="T5" s="687"/>
      <c r="U5" s="687" t="s">
        <v>77</v>
      </c>
      <c r="V5" s="687"/>
      <c r="W5" s="687" t="s">
        <v>78</v>
      </c>
      <c r="X5" s="687" t="s">
        <v>79</v>
      </c>
      <c r="Y5" s="687"/>
      <c r="Z5" s="687" t="s">
        <v>80</v>
      </c>
      <c r="AA5" s="687"/>
      <c r="AB5" s="687"/>
      <c r="AC5" s="687" t="s">
        <v>81</v>
      </c>
      <c r="AD5" s="687"/>
      <c r="AE5" s="685" t="s">
        <v>322</v>
      </c>
      <c r="AF5" s="691" t="s">
        <v>87</v>
      </c>
      <c r="AG5" s="691" t="s">
        <v>88</v>
      </c>
      <c r="AH5" s="691" t="s">
        <v>89</v>
      </c>
      <c r="AI5" s="687" t="s">
        <v>10</v>
      </c>
      <c r="AJ5" s="691" t="s">
        <v>90</v>
      </c>
      <c r="AK5" s="691" t="s">
        <v>98</v>
      </c>
      <c r="AL5" s="691"/>
      <c r="AM5" s="691"/>
      <c r="AN5" s="691"/>
      <c r="AO5" s="691" t="s">
        <v>324</v>
      </c>
      <c r="AP5" s="691" t="s">
        <v>93</v>
      </c>
      <c r="AQ5" s="691"/>
      <c r="AR5" s="691"/>
      <c r="AS5" s="696" t="s">
        <v>100</v>
      </c>
      <c r="AT5" s="693" t="s">
        <v>111</v>
      </c>
      <c r="AU5" s="693"/>
      <c r="AV5" s="693"/>
    </row>
    <row r="6" spans="1:48" ht="38.25" customHeight="1" x14ac:dyDescent="0.2">
      <c r="A6" s="685"/>
      <c r="B6" s="686"/>
      <c r="C6" s="687"/>
      <c r="D6" s="687"/>
      <c r="E6" s="687"/>
      <c r="F6" s="684" t="s">
        <v>11</v>
      </c>
      <c r="G6" s="684" t="s">
        <v>12</v>
      </c>
      <c r="H6" s="684"/>
      <c r="I6" s="684" t="s">
        <v>13</v>
      </c>
      <c r="J6" s="689"/>
      <c r="K6" s="687"/>
      <c r="L6" s="687"/>
      <c r="M6" s="684" t="s">
        <v>14</v>
      </c>
      <c r="N6" s="684" t="s">
        <v>15</v>
      </c>
      <c r="O6" s="684" t="s">
        <v>16</v>
      </c>
      <c r="P6" s="684" t="s">
        <v>17</v>
      </c>
      <c r="Q6" s="684" t="s">
        <v>18</v>
      </c>
      <c r="R6" s="687" t="s">
        <v>75</v>
      </c>
      <c r="S6" s="687" t="s">
        <v>76</v>
      </c>
      <c r="T6" s="687" t="s">
        <v>74</v>
      </c>
      <c r="U6" s="684" t="s">
        <v>19</v>
      </c>
      <c r="V6" s="684" t="s">
        <v>9</v>
      </c>
      <c r="W6" s="687"/>
      <c r="X6" s="687" t="s">
        <v>321</v>
      </c>
      <c r="Y6" s="687" t="s">
        <v>82</v>
      </c>
      <c r="Z6" s="687" t="s">
        <v>83</v>
      </c>
      <c r="AA6" s="687" t="s">
        <v>84</v>
      </c>
      <c r="AB6" s="687" t="s">
        <v>8</v>
      </c>
      <c r="AC6" s="684" t="s">
        <v>85</v>
      </c>
      <c r="AD6" s="684" t="s">
        <v>86</v>
      </c>
      <c r="AE6" s="685"/>
      <c r="AF6" s="691"/>
      <c r="AG6" s="691"/>
      <c r="AH6" s="691"/>
      <c r="AI6" s="687"/>
      <c r="AJ6" s="691"/>
      <c r="AK6" s="691" t="s">
        <v>323</v>
      </c>
      <c r="AL6" s="691" t="s">
        <v>95</v>
      </c>
      <c r="AM6" s="691" t="s">
        <v>97</v>
      </c>
      <c r="AN6" s="691" t="s">
        <v>99</v>
      </c>
      <c r="AO6" s="691"/>
      <c r="AP6" s="691" t="s">
        <v>91</v>
      </c>
      <c r="AQ6" s="699" t="s">
        <v>92</v>
      </c>
      <c r="AR6" s="699" t="s">
        <v>94</v>
      </c>
      <c r="AS6" s="697"/>
      <c r="AT6" s="691" t="s">
        <v>112</v>
      </c>
      <c r="AU6" s="694" t="s">
        <v>113</v>
      </c>
      <c r="AV6" s="695"/>
    </row>
    <row r="7" spans="1:48" ht="16" x14ac:dyDescent="0.2">
      <c r="A7" s="685"/>
      <c r="B7" s="686"/>
      <c r="C7" s="687"/>
      <c r="D7" s="687"/>
      <c r="E7" s="687"/>
      <c r="F7" s="684"/>
      <c r="G7" s="18" t="s">
        <v>19</v>
      </c>
      <c r="H7" s="18" t="s">
        <v>9</v>
      </c>
      <c r="I7" s="684"/>
      <c r="J7" s="690"/>
      <c r="K7" s="687"/>
      <c r="L7" s="687"/>
      <c r="M7" s="684"/>
      <c r="N7" s="684"/>
      <c r="O7" s="684"/>
      <c r="P7" s="684"/>
      <c r="Q7" s="684"/>
      <c r="R7" s="687"/>
      <c r="S7" s="687"/>
      <c r="T7" s="687"/>
      <c r="U7" s="684"/>
      <c r="V7" s="684"/>
      <c r="W7" s="687"/>
      <c r="X7" s="687"/>
      <c r="Y7" s="687"/>
      <c r="Z7" s="687"/>
      <c r="AA7" s="687"/>
      <c r="AB7" s="687"/>
      <c r="AC7" s="684"/>
      <c r="AD7" s="684"/>
      <c r="AE7" s="685"/>
      <c r="AF7" s="691"/>
      <c r="AG7" s="691"/>
      <c r="AH7" s="691"/>
      <c r="AI7" s="687"/>
      <c r="AJ7" s="691"/>
      <c r="AK7" s="691"/>
      <c r="AL7" s="691"/>
      <c r="AM7" s="691"/>
      <c r="AN7" s="691"/>
      <c r="AO7" s="691"/>
      <c r="AP7" s="691"/>
      <c r="AQ7" s="699"/>
      <c r="AR7" s="699"/>
      <c r="AS7" s="698"/>
      <c r="AT7" s="691"/>
      <c r="AU7" s="14" t="s">
        <v>109</v>
      </c>
      <c r="AV7" s="7" t="s">
        <v>114</v>
      </c>
    </row>
    <row r="8" spans="1:48" x14ac:dyDescent="0.2">
      <c r="A8" s="1">
        <v>1</v>
      </c>
      <c r="B8" s="8">
        <v>2</v>
      </c>
      <c r="C8" s="1">
        <v>3</v>
      </c>
      <c r="D8" s="1">
        <v>4</v>
      </c>
      <c r="E8" s="8">
        <v>5</v>
      </c>
      <c r="F8" s="1">
        <v>6</v>
      </c>
      <c r="G8" s="1">
        <v>7</v>
      </c>
      <c r="H8" s="8">
        <v>8</v>
      </c>
      <c r="I8" s="1">
        <v>9</v>
      </c>
      <c r="J8" s="1">
        <v>10</v>
      </c>
      <c r="K8" s="8">
        <v>11</v>
      </c>
      <c r="L8" s="1">
        <v>12</v>
      </c>
      <c r="M8" s="1">
        <v>13</v>
      </c>
      <c r="N8" s="8">
        <v>14</v>
      </c>
      <c r="O8" s="1">
        <v>15</v>
      </c>
      <c r="P8" s="1">
        <v>16</v>
      </c>
      <c r="Q8" s="8">
        <v>17</v>
      </c>
      <c r="R8" s="1">
        <v>18</v>
      </c>
      <c r="S8" s="1">
        <v>19</v>
      </c>
      <c r="T8" s="8">
        <v>20</v>
      </c>
      <c r="U8" s="1">
        <v>21</v>
      </c>
      <c r="V8" s="1">
        <v>22</v>
      </c>
      <c r="W8" s="8">
        <v>10</v>
      </c>
      <c r="X8" s="1">
        <v>24</v>
      </c>
      <c r="Y8" s="1">
        <v>25</v>
      </c>
      <c r="Z8" s="8">
        <v>26</v>
      </c>
      <c r="AA8" s="1">
        <v>27</v>
      </c>
      <c r="AB8" s="1">
        <v>28</v>
      </c>
      <c r="AC8" s="8">
        <v>29</v>
      </c>
      <c r="AD8" s="1">
        <v>30</v>
      </c>
      <c r="AE8" s="1">
        <v>11</v>
      </c>
      <c r="AF8" s="8">
        <v>12</v>
      </c>
      <c r="AG8" s="1">
        <v>13</v>
      </c>
      <c r="AH8" s="1">
        <v>14</v>
      </c>
      <c r="AI8" s="8">
        <v>15</v>
      </c>
      <c r="AJ8" s="1">
        <v>16</v>
      </c>
      <c r="AK8" s="1">
        <v>17</v>
      </c>
      <c r="AL8" s="8">
        <v>18</v>
      </c>
      <c r="AM8" s="1">
        <v>19</v>
      </c>
      <c r="AN8" s="1">
        <v>20</v>
      </c>
      <c r="AO8" s="8">
        <v>21</v>
      </c>
      <c r="AP8" s="1">
        <v>22</v>
      </c>
      <c r="AQ8" s="1">
        <v>23</v>
      </c>
      <c r="AR8" s="8">
        <v>24</v>
      </c>
      <c r="AS8" s="1">
        <v>25</v>
      </c>
      <c r="AT8" s="1">
        <v>26</v>
      </c>
      <c r="AU8" s="8">
        <v>27</v>
      </c>
      <c r="AV8" s="1">
        <v>28</v>
      </c>
    </row>
    <row r="9" spans="1:48" ht="16" x14ac:dyDescent="0.2">
      <c r="A9" s="3">
        <v>1</v>
      </c>
      <c r="B9" s="4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9">
        <f>AN11+AN16+AN156+AN164+AN177+AN202</f>
        <v>1440021700</v>
      </c>
      <c r="AO9" s="17"/>
      <c r="AP9" s="17"/>
      <c r="AQ9" s="17"/>
      <c r="AR9" s="17"/>
      <c r="AS9" s="17"/>
      <c r="AT9" s="17"/>
      <c r="AU9" s="17"/>
      <c r="AV9" s="17"/>
    </row>
    <row r="10" spans="1:48" s="117" customFormat="1" x14ac:dyDescent="0.2">
      <c r="A10" s="112">
        <v>1</v>
      </c>
      <c r="B10" s="113" t="s">
        <v>20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  <c r="AO10" s="116"/>
      <c r="AP10" s="116"/>
      <c r="AQ10" s="116"/>
      <c r="AR10" s="116"/>
      <c r="AS10" s="116"/>
      <c r="AT10" s="116"/>
      <c r="AU10" s="116"/>
      <c r="AV10" s="116"/>
    </row>
    <row r="11" spans="1:48" ht="16" x14ac:dyDescent="0.2">
      <c r="A11" s="3" t="s">
        <v>21</v>
      </c>
      <c r="B11" s="4" t="s">
        <v>22</v>
      </c>
      <c r="C11" s="20"/>
      <c r="D11" s="20"/>
      <c r="E11" s="20"/>
      <c r="F11" s="20"/>
      <c r="G11" s="20"/>
      <c r="H11" s="20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1"/>
      <c r="AI11" s="21"/>
      <c r="AJ11" s="21"/>
      <c r="AK11" s="2"/>
      <c r="AL11" s="2"/>
      <c r="AM11" s="2"/>
      <c r="AN11" s="21"/>
      <c r="AO11" s="16"/>
      <c r="AP11" s="21"/>
      <c r="AQ11" s="21"/>
      <c r="AR11" s="21"/>
      <c r="AS11" s="21"/>
      <c r="AT11" s="16"/>
      <c r="AU11" s="16"/>
      <c r="AV11" s="16"/>
    </row>
    <row r="12" spans="1:48" s="13" customFormat="1" ht="16" x14ac:dyDescent="0.2">
      <c r="A12" s="10" t="s">
        <v>23</v>
      </c>
      <c r="B12" s="11" t="s">
        <v>22</v>
      </c>
      <c r="C12" s="20"/>
      <c r="D12" s="20"/>
      <c r="E12" s="20"/>
      <c r="F12" s="20"/>
      <c r="G12" s="20"/>
      <c r="H12" s="20"/>
      <c r="I12" s="2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21"/>
      <c r="AI12" s="21"/>
      <c r="AJ12" s="21"/>
      <c r="AK12" s="12"/>
      <c r="AL12" s="12"/>
      <c r="AM12" s="12"/>
      <c r="AN12" s="21"/>
      <c r="AO12" s="16"/>
      <c r="AP12" s="21"/>
      <c r="AQ12" s="21"/>
      <c r="AR12" s="21"/>
      <c r="AS12" s="21"/>
      <c r="AT12" s="16"/>
      <c r="AU12" s="16"/>
      <c r="AV12" s="16"/>
    </row>
    <row r="13" spans="1:48" ht="16" x14ac:dyDescent="0.2">
      <c r="A13" s="3"/>
      <c r="B13" s="5" t="s">
        <v>103</v>
      </c>
      <c r="C13" s="22" t="s">
        <v>213</v>
      </c>
      <c r="D13" s="20"/>
      <c r="E13" s="20"/>
      <c r="F13" s="20"/>
      <c r="G13" s="20"/>
      <c r="H13" s="20"/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1"/>
      <c r="AI13" s="21"/>
      <c r="AJ13" s="21"/>
      <c r="AK13" s="2"/>
      <c r="AL13" s="2"/>
      <c r="AM13" s="2"/>
      <c r="AN13" s="118">
        <v>0</v>
      </c>
      <c r="AO13" s="16"/>
      <c r="AP13" s="21"/>
      <c r="AQ13" s="21"/>
      <c r="AR13" s="21"/>
      <c r="AS13" s="21"/>
      <c r="AT13" s="16"/>
      <c r="AU13" s="16"/>
      <c r="AV13" s="16"/>
    </row>
    <row r="14" spans="1:48" x14ac:dyDescent="0.2">
      <c r="A14" s="3"/>
      <c r="B14" s="5"/>
      <c r="C14" s="16"/>
      <c r="D14" s="16"/>
      <c r="E14" s="16"/>
      <c r="F14" s="2"/>
      <c r="G14" s="2"/>
      <c r="H14" s="2"/>
      <c r="I14" s="2"/>
      <c r="J14" s="16"/>
      <c r="K14" s="16"/>
      <c r="L14" s="16"/>
      <c r="M14" s="16"/>
      <c r="N14" s="16"/>
      <c r="O14" s="16"/>
      <c r="P14" s="16"/>
      <c r="Q14" s="1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6"/>
      <c r="AP14" s="16"/>
      <c r="AQ14" s="16"/>
      <c r="AR14" s="16"/>
      <c r="AS14" s="16"/>
      <c r="AT14" s="16"/>
      <c r="AU14" s="16"/>
      <c r="AV14" s="16"/>
    </row>
    <row r="15" spans="1:48" x14ac:dyDescent="0.2">
      <c r="A15" s="3"/>
      <c r="B15" s="5"/>
      <c r="C15" s="21"/>
      <c r="D15" s="2"/>
      <c r="E15" s="2"/>
      <c r="F15" s="2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1"/>
      <c r="S15" s="21"/>
      <c r="T15" s="21"/>
      <c r="U15" s="21"/>
      <c r="V15" s="21"/>
      <c r="W15" s="21"/>
      <c r="X15" s="2"/>
      <c r="Y15" s="2"/>
      <c r="Z15" s="2"/>
      <c r="AA15" s="2"/>
      <c r="AB15" s="2"/>
      <c r="AC15" s="2"/>
      <c r="AD15" s="2"/>
      <c r="AE15" s="21"/>
      <c r="AF15" s="2"/>
      <c r="AG15" s="2"/>
      <c r="AH15" s="2"/>
      <c r="AI15" s="21"/>
      <c r="AJ15" s="21"/>
      <c r="AK15" s="2"/>
      <c r="AL15" s="2"/>
      <c r="AM15" s="2"/>
      <c r="AN15" s="29"/>
      <c r="AO15" s="21"/>
      <c r="AP15" s="21"/>
      <c r="AQ15" s="21"/>
      <c r="AR15" s="21"/>
      <c r="AS15" s="21"/>
      <c r="AT15" s="29"/>
      <c r="AU15" s="29"/>
      <c r="AV15" s="29"/>
    </row>
    <row r="16" spans="1:48" x14ac:dyDescent="0.2">
      <c r="A16" s="30" t="s">
        <v>24</v>
      </c>
      <c r="B16" s="31" t="s">
        <v>25</v>
      </c>
      <c r="C16" s="32"/>
      <c r="D16" s="32"/>
      <c r="E16" s="32"/>
      <c r="F16" s="33"/>
      <c r="G16" s="33"/>
      <c r="H16" s="33"/>
      <c r="I16" s="33"/>
      <c r="J16" s="32"/>
      <c r="K16" s="32"/>
      <c r="L16" s="32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35"/>
      <c r="AJ16" s="35"/>
      <c r="AK16" s="33"/>
      <c r="AL16" s="33"/>
      <c r="AM16" s="33"/>
      <c r="AN16" s="36">
        <f>AN20+AN32+AN130</f>
        <v>727221700</v>
      </c>
      <c r="AO16" s="32"/>
      <c r="AP16" s="32"/>
      <c r="AQ16" s="32"/>
      <c r="AR16" s="32"/>
      <c r="AS16" s="32"/>
      <c r="AT16" s="32"/>
      <c r="AU16" s="32"/>
      <c r="AV16" s="32"/>
    </row>
    <row r="17" spans="1:48" x14ac:dyDescent="0.2">
      <c r="A17" s="30" t="s">
        <v>26</v>
      </c>
      <c r="B17" s="37" t="s">
        <v>27</v>
      </c>
      <c r="C17" s="32"/>
      <c r="D17" s="32"/>
      <c r="E17" s="32"/>
      <c r="F17" s="33"/>
      <c r="G17" s="33"/>
      <c r="H17" s="33"/>
      <c r="I17" s="33"/>
      <c r="J17" s="32"/>
      <c r="K17" s="32"/>
      <c r="L17" s="32"/>
      <c r="M17" s="32"/>
      <c r="N17" s="32"/>
      <c r="O17" s="32"/>
      <c r="P17" s="32"/>
      <c r="Q17" s="32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  <c r="AI17" s="35"/>
      <c r="AJ17" s="35"/>
      <c r="AK17" s="33"/>
      <c r="AL17" s="33"/>
      <c r="AM17" s="33"/>
      <c r="AN17" s="32"/>
      <c r="AO17" s="32"/>
      <c r="AP17" s="32"/>
      <c r="AQ17" s="32"/>
      <c r="AR17" s="32"/>
      <c r="AS17" s="32"/>
      <c r="AT17" s="32"/>
      <c r="AU17" s="32"/>
      <c r="AV17" s="32"/>
    </row>
    <row r="18" spans="1:48" x14ac:dyDescent="0.2">
      <c r="A18" s="30"/>
      <c r="B18" s="37" t="s">
        <v>104</v>
      </c>
      <c r="C18" s="38" t="s">
        <v>213</v>
      </c>
      <c r="D18" s="32"/>
      <c r="E18" s="32"/>
      <c r="F18" s="33"/>
      <c r="G18" s="33"/>
      <c r="H18" s="33"/>
      <c r="I18" s="33"/>
      <c r="J18" s="32"/>
      <c r="K18" s="32"/>
      <c r="L18" s="32"/>
      <c r="M18" s="32"/>
      <c r="N18" s="32"/>
      <c r="O18" s="32"/>
      <c r="P18" s="32"/>
      <c r="Q18" s="32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/>
      <c r="AI18" s="35"/>
      <c r="AJ18" s="35"/>
      <c r="AK18" s="33"/>
      <c r="AL18" s="33"/>
      <c r="AM18" s="33"/>
      <c r="AN18" s="32"/>
      <c r="AO18" s="32"/>
      <c r="AP18" s="32"/>
      <c r="AQ18" s="32"/>
      <c r="AR18" s="32"/>
      <c r="AS18" s="32"/>
      <c r="AT18" s="32"/>
      <c r="AU18" s="32"/>
      <c r="AV18" s="32"/>
    </row>
    <row r="19" spans="1:48" x14ac:dyDescent="0.2">
      <c r="A19" s="30"/>
      <c r="B19" s="37"/>
      <c r="C19" s="32"/>
      <c r="D19" s="32"/>
      <c r="E19" s="32"/>
      <c r="F19" s="33"/>
      <c r="G19" s="33"/>
      <c r="H19" s="33"/>
      <c r="I19" s="33"/>
      <c r="J19" s="32"/>
      <c r="K19" s="32"/>
      <c r="L19" s="32"/>
      <c r="M19" s="32"/>
      <c r="N19" s="32"/>
      <c r="O19" s="32"/>
      <c r="P19" s="32"/>
      <c r="Q19" s="32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/>
      <c r="AI19" s="35"/>
      <c r="AJ19" s="35"/>
      <c r="AK19" s="33"/>
      <c r="AL19" s="33"/>
      <c r="AM19" s="33"/>
      <c r="AN19" s="32"/>
      <c r="AO19" s="32"/>
      <c r="AP19" s="32"/>
      <c r="AQ19" s="32"/>
      <c r="AR19" s="32"/>
      <c r="AS19" s="32"/>
      <c r="AT19" s="32"/>
      <c r="AU19" s="32"/>
      <c r="AV19" s="32"/>
    </row>
    <row r="20" spans="1:48" x14ac:dyDescent="0.2">
      <c r="A20" s="30" t="s">
        <v>28</v>
      </c>
      <c r="B20" s="37" t="s">
        <v>29</v>
      </c>
      <c r="C20" s="39"/>
      <c r="D20" s="32"/>
      <c r="E20" s="32"/>
      <c r="F20" s="33"/>
      <c r="G20" s="33"/>
      <c r="H20" s="33"/>
      <c r="I20" s="33"/>
      <c r="J20" s="32"/>
      <c r="K20" s="32"/>
      <c r="L20" s="32"/>
      <c r="M20" s="32"/>
      <c r="N20" s="32"/>
      <c r="O20" s="32"/>
      <c r="P20" s="32"/>
      <c r="Q20" s="32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/>
      <c r="AI20" s="35"/>
      <c r="AJ20" s="35"/>
      <c r="AK20" s="33"/>
      <c r="AL20" s="33"/>
      <c r="AM20" s="33"/>
      <c r="AN20" s="40">
        <f>SUM(AN21:AN24)</f>
        <v>146500000</v>
      </c>
      <c r="AO20" s="32"/>
      <c r="AP20" s="32"/>
      <c r="AQ20" s="32"/>
      <c r="AR20" s="32"/>
      <c r="AS20" s="32"/>
      <c r="AT20" s="32"/>
      <c r="AU20" s="32"/>
      <c r="AV20" s="32"/>
    </row>
    <row r="21" spans="1:48" x14ac:dyDescent="0.2">
      <c r="A21" s="30"/>
      <c r="B21" s="37" t="s">
        <v>104</v>
      </c>
      <c r="C21" s="41" t="s">
        <v>305</v>
      </c>
      <c r="D21" s="42" t="s">
        <v>307</v>
      </c>
      <c r="E21" s="43"/>
      <c r="F21" s="33"/>
      <c r="G21" s="33"/>
      <c r="H21" s="33"/>
      <c r="I21" s="33"/>
      <c r="J21" s="44" t="s">
        <v>309</v>
      </c>
      <c r="K21" s="45" t="s">
        <v>331</v>
      </c>
      <c r="L21" s="46" t="s">
        <v>236</v>
      </c>
      <c r="M21" s="43"/>
      <c r="N21" s="47" t="s">
        <v>312</v>
      </c>
      <c r="O21" s="47" t="s">
        <v>316</v>
      </c>
      <c r="P21" s="47" t="s">
        <v>320</v>
      </c>
      <c r="Q21" s="4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48"/>
      <c r="AI21" s="49" t="s">
        <v>118</v>
      </c>
      <c r="AJ21" s="50">
        <v>2004</v>
      </c>
      <c r="AK21" s="51"/>
      <c r="AL21" s="51"/>
      <c r="AM21" s="51"/>
      <c r="AN21" s="52">
        <v>3500000</v>
      </c>
      <c r="AO21" s="46" t="s">
        <v>110</v>
      </c>
      <c r="AP21" s="43"/>
      <c r="AQ21" s="43"/>
      <c r="AR21" s="43"/>
      <c r="AS21" s="43"/>
      <c r="AT21" s="43"/>
      <c r="AU21" s="43"/>
      <c r="AV21" s="43"/>
    </row>
    <row r="22" spans="1:48" x14ac:dyDescent="0.2">
      <c r="A22" s="30"/>
      <c r="B22" s="37"/>
      <c r="C22" s="41" t="s">
        <v>306</v>
      </c>
      <c r="D22" s="42" t="s">
        <v>308</v>
      </c>
      <c r="E22" s="43"/>
      <c r="F22" s="33"/>
      <c r="G22" s="33"/>
      <c r="H22" s="33"/>
      <c r="I22" s="33"/>
      <c r="J22" s="44" t="s">
        <v>310</v>
      </c>
      <c r="K22" s="45" t="s">
        <v>332</v>
      </c>
      <c r="L22" s="46" t="s">
        <v>236</v>
      </c>
      <c r="M22" s="43"/>
      <c r="N22" s="47" t="s">
        <v>313</v>
      </c>
      <c r="O22" s="47" t="s">
        <v>317</v>
      </c>
      <c r="P22" s="47" t="s">
        <v>333</v>
      </c>
      <c r="Q22" s="4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48"/>
      <c r="AI22" s="49" t="s">
        <v>118</v>
      </c>
      <c r="AJ22" s="50">
        <v>2001</v>
      </c>
      <c r="AK22" s="51"/>
      <c r="AL22" s="51"/>
      <c r="AM22" s="51"/>
      <c r="AN22" s="52">
        <v>130000000</v>
      </c>
      <c r="AO22" s="46" t="s">
        <v>339</v>
      </c>
      <c r="AP22" s="43"/>
      <c r="AQ22" s="43"/>
      <c r="AR22" s="43"/>
      <c r="AS22" s="46" t="s">
        <v>334</v>
      </c>
      <c r="AT22" s="43"/>
      <c r="AU22" s="43"/>
      <c r="AV22" s="43"/>
    </row>
    <row r="23" spans="1:48" x14ac:dyDescent="0.2">
      <c r="A23" s="30"/>
      <c r="B23" s="37"/>
      <c r="C23" s="41" t="s">
        <v>305</v>
      </c>
      <c r="D23" s="42" t="s">
        <v>307</v>
      </c>
      <c r="E23" s="43"/>
      <c r="F23" s="33"/>
      <c r="G23" s="33"/>
      <c r="H23" s="33"/>
      <c r="I23" s="33"/>
      <c r="J23" s="44" t="s">
        <v>311</v>
      </c>
      <c r="K23" s="45" t="s">
        <v>335</v>
      </c>
      <c r="L23" s="46" t="s">
        <v>236</v>
      </c>
      <c r="M23" s="43"/>
      <c r="N23" s="47" t="s">
        <v>314</v>
      </c>
      <c r="O23" s="47" t="s">
        <v>318</v>
      </c>
      <c r="P23" s="47" t="s">
        <v>336</v>
      </c>
      <c r="Q23" s="4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48"/>
      <c r="AI23" s="49" t="s">
        <v>118</v>
      </c>
      <c r="AJ23" s="50">
        <v>2007</v>
      </c>
      <c r="AK23" s="51"/>
      <c r="AL23" s="51"/>
      <c r="AM23" s="51"/>
      <c r="AN23" s="52">
        <v>6500000</v>
      </c>
      <c r="AO23" s="46"/>
      <c r="AP23" s="43"/>
      <c r="AQ23" s="43"/>
      <c r="AR23" s="43"/>
      <c r="AS23" s="46" t="s">
        <v>337</v>
      </c>
      <c r="AT23" s="43"/>
      <c r="AU23" s="43"/>
      <c r="AV23" s="43"/>
    </row>
    <row r="24" spans="1:48" x14ac:dyDescent="0.2">
      <c r="A24" s="30"/>
      <c r="B24" s="37"/>
      <c r="C24" s="41" t="s">
        <v>305</v>
      </c>
      <c r="D24" s="42" t="s">
        <v>307</v>
      </c>
      <c r="E24" s="43"/>
      <c r="F24" s="33"/>
      <c r="G24" s="33"/>
      <c r="H24" s="33"/>
      <c r="I24" s="33"/>
      <c r="J24" s="44" t="s">
        <v>311</v>
      </c>
      <c r="K24" s="45" t="s">
        <v>335</v>
      </c>
      <c r="L24" s="46" t="s">
        <v>236</v>
      </c>
      <c r="M24" s="43"/>
      <c r="N24" s="47" t="s">
        <v>315</v>
      </c>
      <c r="O24" s="47" t="s">
        <v>319</v>
      </c>
      <c r="P24" s="47" t="s">
        <v>320</v>
      </c>
      <c r="Q24" s="4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48"/>
      <c r="AI24" s="49" t="s">
        <v>118</v>
      </c>
      <c r="AJ24" s="50">
        <v>2007</v>
      </c>
      <c r="AK24" s="51"/>
      <c r="AL24" s="51"/>
      <c r="AM24" s="51"/>
      <c r="AN24" s="52">
        <v>6500000</v>
      </c>
      <c r="AO24" s="46"/>
      <c r="AP24" s="43"/>
      <c r="AQ24" s="43"/>
      <c r="AR24" s="43"/>
      <c r="AS24" s="46" t="s">
        <v>337</v>
      </c>
      <c r="AT24" s="43"/>
      <c r="AU24" s="43"/>
      <c r="AV24" s="43"/>
    </row>
    <row r="25" spans="1:48" x14ac:dyDescent="0.2">
      <c r="A25" s="30"/>
      <c r="B25" s="37"/>
      <c r="C25" s="32"/>
      <c r="D25" s="32"/>
      <c r="E25" s="32"/>
      <c r="F25" s="33"/>
      <c r="G25" s="33"/>
      <c r="H25" s="33"/>
      <c r="I25" s="33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48"/>
      <c r="AI25" s="35"/>
      <c r="AJ25" s="35"/>
      <c r="AK25" s="33"/>
      <c r="AL25" s="33"/>
      <c r="AM25" s="33"/>
      <c r="AN25" s="53"/>
      <c r="AO25" s="54"/>
      <c r="AP25" s="32"/>
      <c r="AQ25" s="32"/>
      <c r="AR25" s="32"/>
      <c r="AS25" s="32"/>
      <c r="AT25" s="32"/>
      <c r="AU25" s="32"/>
      <c r="AV25" s="32"/>
    </row>
    <row r="26" spans="1:48" x14ac:dyDescent="0.2">
      <c r="A26" s="30" t="s">
        <v>30</v>
      </c>
      <c r="B26" s="37" t="s">
        <v>31</v>
      </c>
      <c r="C26" s="32"/>
      <c r="D26" s="32"/>
      <c r="E26" s="32"/>
      <c r="F26" s="33"/>
      <c r="G26" s="33"/>
      <c r="H26" s="33"/>
      <c r="I26" s="33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55"/>
      <c r="AI26" s="35"/>
      <c r="AJ26" s="35"/>
      <c r="AK26" s="33"/>
      <c r="AL26" s="33"/>
      <c r="AM26" s="33"/>
      <c r="AN26" s="32"/>
      <c r="AO26" s="32"/>
      <c r="AP26" s="32"/>
      <c r="AQ26" s="32"/>
      <c r="AR26" s="32"/>
      <c r="AS26" s="32"/>
      <c r="AT26" s="32"/>
      <c r="AU26" s="32"/>
      <c r="AV26" s="32"/>
    </row>
    <row r="27" spans="1:48" x14ac:dyDescent="0.2">
      <c r="A27" s="30"/>
      <c r="B27" s="37" t="s">
        <v>104</v>
      </c>
      <c r="C27" s="38" t="s">
        <v>213</v>
      </c>
      <c r="D27" s="32"/>
      <c r="E27" s="32"/>
      <c r="F27" s="33"/>
      <c r="G27" s="33"/>
      <c r="H27" s="33"/>
      <c r="I27" s="33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55"/>
      <c r="AI27" s="35"/>
      <c r="AJ27" s="35"/>
      <c r="AK27" s="33"/>
      <c r="AL27" s="33"/>
      <c r="AM27" s="33"/>
      <c r="AN27" s="32"/>
      <c r="AO27" s="32"/>
      <c r="AP27" s="32"/>
      <c r="AQ27" s="32"/>
      <c r="AR27" s="32"/>
      <c r="AS27" s="32"/>
      <c r="AT27" s="32"/>
      <c r="AU27" s="32"/>
      <c r="AV27" s="32"/>
    </row>
    <row r="28" spans="1:48" x14ac:dyDescent="0.2">
      <c r="A28" s="30"/>
      <c r="B28" s="37"/>
      <c r="C28" s="32"/>
      <c r="D28" s="32"/>
      <c r="E28" s="32"/>
      <c r="F28" s="33"/>
      <c r="G28" s="33"/>
      <c r="H28" s="33"/>
      <c r="I28" s="33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55"/>
      <c r="AI28" s="35"/>
      <c r="AJ28" s="35"/>
      <c r="AK28" s="33"/>
      <c r="AL28" s="33"/>
      <c r="AM28" s="33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ht="27" x14ac:dyDescent="0.2">
      <c r="A29" s="30" t="s">
        <v>32</v>
      </c>
      <c r="B29" s="37" t="s">
        <v>33</v>
      </c>
      <c r="C29" s="32"/>
      <c r="D29" s="32"/>
      <c r="E29" s="32"/>
      <c r="F29" s="33"/>
      <c r="G29" s="33"/>
      <c r="H29" s="33"/>
      <c r="I29" s="33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5"/>
      <c r="AJ29" s="35"/>
      <c r="AK29" s="33"/>
      <c r="AL29" s="33"/>
      <c r="AM29" s="33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x14ac:dyDescent="0.2">
      <c r="A30" s="30"/>
      <c r="B30" s="37" t="s">
        <v>104</v>
      </c>
      <c r="C30" s="38" t="s">
        <v>213</v>
      </c>
      <c r="D30" s="32"/>
      <c r="E30" s="32"/>
      <c r="F30" s="33"/>
      <c r="G30" s="33"/>
      <c r="H30" s="33"/>
      <c r="I30" s="33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5"/>
      <c r="AJ30" s="35"/>
      <c r="AK30" s="33"/>
      <c r="AL30" s="33"/>
      <c r="AM30" s="33"/>
      <c r="AN30" s="53"/>
      <c r="AO30" s="32"/>
      <c r="AP30" s="32"/>
      <c r="AQ30" s="32"/>
      <c r="AR30" s="32"/>
      <c r="AS30" s="32"/>
      <c r="AT30" s="32"/>
      <c r="AU30" s="32"/>
      <c r="AV30" s="32"/>
    </row>
    <row r="31" spans="1:48" x14ac:dyDescent="0.2">
      <c r="A31" s="30"/>
      <c r="B31" s="37"/>
      <c r="C31" s="32"/>
      <c r="D31" s="32"/>
      <c r="E31" s="32"/>
      <c r="F31" s="33"/>
      <c r="G31" s="33"/>
      <c r="H31" s="33"/>
      <c r="I31" s="33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5"/>
      <c r="AJ31" s="35"/>
      <c r="AK31" s="33"/>
      <c r="AL31" s="33"/>
      <c r="AM31" s="33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ht="27" x14ac:dyDescent="0.2">
      <c r="A32" s="30" t="s">
        <v>34</v>
      </c>
      <c r="B32" s="37" t="s">
        <v>35</v>
      </c>
      <c r="C32" s="32"/>
      <c r="D32" s="32"/>
      <c r="E32" s="32"/>
      <c r="F32" s="33"/>
      <c r="G32" s="33"/>
      <c r="H32" s="33"/>
      <c r="I32" s="33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5"/>
      <c r="AJ32" s="35"/>
      <c r="AK32" s="33"/>
      <c r="AL32" s="33"/>
      <c r="AM32" s="33"/>
      <c r="AN32" s="40">
        <f>SUM(AN33:AN124)</f>
        <v>486891700</v>
      </c>
      <c r="AO32" s="32"/>
      <c r="AP32" s="32"/>
      <c r="AQ32" s="32"/>
      <c r="AR32" s="32"/>
      <c r="AS32" s="32"/>
      <c r="AT32" s="32"/>
      <c r="AU32" s="32"/>
      <c r="AV32" s="32"/>
    </row>
    <row r="33" spans="1:48" x14ac:dyDescent="0.2">
      <c r="A33" s="30"/>
      <c r="B33" s="37" t="s">
        <v>104</v>
      </c>
      <c r="C33" s="56" t="s">
        <v>119</v>
      </c>
      <c r="D33" s="42" t="s">
        <v>142</v>
      </c>
      <c r="E33" s="43"/>
      <c r="F33" s="33"/>
      <c r="G33" s="33"/>
      <c r="H33" s="33"/>
      <c r="I33" s="33"/>
      <c r="J33" s="47" t="s">
        <v>167</v>
      </c>
      <c r="K33" s="57"/>
      <c r="L33" s="41" t="s">
        <v>193</v>
      </c>
      <c r="M33" s="57"/>
      <c r="N33" s="43"/>
      <c r="O33" s="43"/>
      <c r="P33" s="32"/>
      <c r="Q33" s="32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49" t="s">
        <v>118</v>
      </c>
      <c r="AJ33" s="58">
        <v>2000</v>
      </c>
      <c r="AK33" s="51"/>
      <c r="AL33" s="51"/>
      <c r="AM33" s="51"/>
      <c r="AN33" s="52">
        <v>1080000</v>
      </c>
      <c r="AO33" s="46" t="s">
        <v>338</v>
      </c>
      <c r="AP33" s="43"/>
      <c r="AQ33" s="43"/>
      <c r="AR33" s="43"/>
      <c r="AS33" s="43"/>
      <c r="AT33" s="43"/>
      <c r="AU33" s="43"/>
      <c r="AV33" s="43"/>
    </row>
    <row r="34" spans="1:48" x14ac:dyDescent="0.2">
      <c r="A34" s="30"/>
      <c r="B34" s="37"/>
      <c r="C34" s="56" t="s">
        <v>120</v>
      </c>
      <c r="D34" s="42" t="s">
        <v>143</v>
      </c>
      <c r="E34" s="43"/>
      <c r="F34" s="33"/>
      <c r="G34" s="33"/>
      <c r="H34" s="33"/>
      <c r="I34" s="33"/>
      <c r="J34" s="47" t="s">
        <v>168</v>
      </c>
      <c r="K34" s="57"/>
      <c r="L34" s="41" t="s">
        <v>194</v>
      </c>
      <c r="M34" s="57"/>
      <c r="N34" s="43"/>
      <c r="O34" s="43"/>
      <c r="P34" s="32"/>
      <c r="Q34" s="32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49" t="s">
        <v>118</v>
      </c>
      <c r="AJ34" s="58">
        <v>2000</v>
      </c>
      <c r="AK34" s="51"/>
      <c r="AL34" s="51"/>
      <c r="AM34" s="51"/>
      <c r="AN34" s="52">
        <v>720000</v>
      </c>
      <c r="AO34" s="46" t="s">
        <v>338</v>
      </c>
      <c r="AP34" s="43"/>
      <c r="AQ34" s="43"/>
      <c r="AR34" s="43"/>
      <c r="AS34" s="43"/>
      <c r="AT34" s="43"/>
      <c r="AU34" s="43"/>
      <c r="AV34" s="43"/>
    </row>
    <row r="35" spans="1:48" x14ac:dyDescent="0.2">
      <c r="A35" s="30"/>
      <c r="B35" s="37"/>
      <c r="C35" s="56" t="s">
        <v>121</v>
      </c>
      <c r="D35" s="42" t="s">
        <v>144</v>
      </c>
      <c r="E35" s="43"/>
      <c r="F35" s="33"/>
      <c r="G35" s="33"/>
      <c r="H35" s="33"/>
      <c r="I35" s="33"/>
      <c r="J35" s="47" t="s">
        <v>169</v>
      </c>
      <c r="K35" s="57"/>
      <c r="L35" s="41" t="s">
        <v>195</v>
      </c>
      <c r="M35" s="57"/>
      <c r="N35" s="43"/>
      <c r="O35" s="43"/>
      <c r="P35" s="32"/>
      <c r="Q35" s="32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49" t="s">
        <v>118</v>
      </c>
      <c r="AJ35" s="58">
        <v>2000</v>
      </c>
      <c r="AK35" s="51"/>
      <c r="AL35" s="51"/>
      <c r="AM35" s="51"/>
      <c r="AN35" s="52">
        <v>49000</v>
      </c>
      <c r="AO35" s="46" t="s">
        <v>338</v>
      </c>
      <c r="AP35" s="43"/>
      <c r="AQ35" s="43"/>
      <c r="AR35" s="43"/>
      <c r="AS35" s="43"/>
      <c r="AT35" s="43"/>
      <c r="AU35" s="43"/>
      <c r="AV35" s="43"/>
    </row>
    <row r="36" spans="1:48" x14ac:dyDescent="0.2">
      <c r="A36" s="30"/>
      <c r="B36" s="37"/>
      <c r="C36" s="56" t="s">
        <v>122</v>
      </c>
      <c r="D36" s="42" t="s">
        <v>145</v>
      </c>
      <c r="E36" s="43"/>
      <c r="F36" s="33"/>
      <c r="G36" s="33"/>
      <c r="H36" s="33"/>
      <c r="I36" s="33"/>
      <c r="J36" s="47" t="s">
        <v>170</v>
      </c>
      <c r="K36" s="57"/>
      <c r="L36" s="41" t="s">
        <v>196</v>
      </c>
      <c r="M36" s="57"/>
      <c r="N36" s="43"/>
      <c r="O36" s="43"/>
      <c r="P36" s="32"/>
      <c r="Q36" s="32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49" t="s">
        <v>118</v>
      </c>
      <c r="AJ36" s="58">
        <v>2000</v>
      </c>
      <c r="AK36" s="51"/>
      <c r="AL36" s="51"/>
      <c r="AM36" s="51"/>
      <c r="AN36" s="52">
        <v>17500</v>
      </c>
      <c r="AO36" s="46" t="s">
        <v>338</v>
      </c>
      <c r="AP36" s="43"/>
      <c r="AQ36" s="43"/>
      <c r="AR36" s="43"/>
      <c r="AS36" s="43"/>
      <c r="AT36" s="43"/>
      <c r="AU36" s="43"/>
      <c r="AV36" s="43"/>
    </row>
    <row r="37" spans="1:48" x14ac:dyDescent="0.2">
      <c r="A37" s="30"/>
      <c r="B37" s="37"/>
      <c r="C37" s="56" t="s">
        <v>123</v>
      </c>
      <c r="D37" s="42" t="s">
        <v>146</v>
      </c>
      <c r="E37" s="43"/>
      <c r="F37" s="33"/>
      <c r="G37" s="33"/>
      <c r="H37" s="33"/>
      <c r="I37" s="33"/>
      <c r="J37" s="47" t="s">
        <v>171</v>
      </c>
      <c r="K37" s="57"/>
      <c r="L37" s="41" t="s">
        <v>197</v>
      </c>
      <c r="M37" s="57"/>
      <c r="N37" s="43"/>
      <c r="O37" s="43"/>
      <c r="P37" s="32"/>
      <c r="Q37" s="32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49" t="s">
        <v>118</v>
      </c>
      <c r="AJ37" s="58">
        <v>2000</v>
      </c>
      <c r="AK37" s="51"/>
      <c r="AL37" s="51"/>
      <c r="AM37" s="51"/>
      <c r="AN37" s="52">
        <v>75000</v>
      </c>
      <c r="AO37" s="46" t="s">
        <v>338</v>
      </c>
      <c r="AP37" s="43"/>
      <c r="AQ37" s="43"/>
      <c r="AR37" s="43"/>
      <c r="AS37" s="43"/>
      <c r="AT37" s="43"/>
      <c r="AU37" s="43"/>
      <c r="AV37" s="43"/>
    </row>
    <row r="38" spans="1:48" x14ac:dyDescent="0.2">
      <c r="A38" s="30"/>
      <c r="B38" s="37"/>
      <c r="C38" s="56" t="s">
        <v>124</v>
      </c>
      <c r="D38" s="42" t="s">
        <v>147</v>
      </c>
      <c r="E38" s="43"/>
      <c r="F38" s="33"/>
      <c r="G38" s="33"/>
      <c r="H38" s="33"/>
      <c r="I38" s="33"/>
      <c r="J38" s="47" t="s">
        <v>167</v>
      </c>
      <c r="K38" s="57"/>
      <c r="L38" s="41" t="s">
        <v>198</v>
      </c>
      <c r="M38" s="57"/>
      <c r="N38" s="43"/>
      <c r="O38" s="43"/>
      <c r="P38" s="32"/>
      <c r="Q38" s="32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49" t="s">
        <v>118</v>
      </c>
      <c r="AJ38" s="58">
        <v>2000</v>
      </c>
      <c r="AK38" s="51"/>
      <c r="AL38" s="51"/>
      <c r="AM38" s="51"/>
      <c r="AN38" s="52">
        <v>510000</v>
      </c>
      <c r="AO38" s="46" t="s">
        <v>338</v>
      </c>
      <c r="AP38" s="43"/>
      <c r="AQ38" s="43"/>
      <c r="AR38" s="43"/>
      <c r="AS38" s="43"/>
      <c r="AT38" s="43"/>
      <c r="AU38" s="43"/>
      <c r="AV38" s="43"/>
    </row>
    <row r="39" spans="1:48" x14ac:dyDescent="0.2">
      <c r="A39" s="30"/>
      <c r="B39" s="37"/>
      <c r="C39" s="56" t="s">
        <v>124</v>
      </c>
      <c r="D39" s="42" t="s">
        <v>148</v>
      </c>
      <c r="E39" s="43"/>
      <c r="F39" s="33"/>
      <c r="G39" s="33"/>
      <c r="H39" s="33"/>
      <c r="I39" s="33"/>
      <c r="J39" s="47" t="s">
        <v>167</v>
      </c>
      <c r="K39" s="57"/>
      <c r="L39" s="41" t="s">
        <v>198</v>
      </c>
      <c r="M39" s="57"/>
      <c r="N39" s="43"/>
      <c r="O39" s="43"/>
      <c r="P39" s="32"/>
      <c r="Q39" s="32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49" t="s">
        <v>118</v>
      </c>
      <c r="AJ39" s="58">
        <v>2000</v>
      </c>
      <c r="AK39" s="51"/>
      <c r="AL39" s="51"/>
      <c r="AM39" s="51"/>
      <c r="AN39" s="52">
        <v>750000</v>
      </c>
      <c r="AO39" s="46" t="s">
        <v>338</v>
      </c>
      <c r="AP39" s="43"/>
      <c r="AQ39" s="43"/>
      <c r="AR39" s="43"/>
      <c r="AS39" s="43"/>
      <c r="AT39" s="43"/>
      <c r="AU39" s="43"/>
      <c r="AV39" s="43"/>
    </row>
    <row r="40" spans="1:48" x14ac:dyDescent="0.2">
      <c r="A40" s="30"/>
      <c r="B40" s="37"/>
      <c r="C40" s="56" t="s">
        <v>125</v>
      </c>
      <c r="D40" s="42" t="s">
        <v>149</v>
      </c>
      <c r="E40" s="43"/>
      <c r="F40" s="33"/>
      <c r="G40" s="33"/>
      <c r="H40" s="33"/>
      <c r="I40" s="33"/>
      <c r="J40" s="47" t="s">
        <v>172</v>
      </c>
      <c r="K40" s="57"/>
      <c r="L40" s="41" t="s">
        <v>195</v>
      </c>
      <c r="M40" s="57"/>
      <c r="N40" s="43"/>
      <c r="O40" s="43"/>
      <c r="P40" s="32"/>
      <c r="Q40" s="32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49" t="s">
        <v>118</v>
      </c>
      <c r="AJ40" s="58">
        <v>2000</v>
      </c>
      <c r="AK40" s="51"/>
      <c r="AL40" s="51"/>
      <c r="AM40" s="51"/>
      <c r="AN40" s="52">
        <v>850000</v>
      </c>
      <c r="AO40" s="46" t="s">
        <v>338</v>
      </c>
      <c r="AP40" s="43"/>
      <c r="AQ40" s="43"/>
      <c r="AR40" s="43"/>
      <c r="AS40" s="43"/>
      <c r="AT40" s="43"/>
      <c r="AU40" s="43"/>
      <c r="AV40" s="43"/>
    </row>
    <row r="41" spans="1:48" x14ac:dyDescent="0.2">
      <c r="A41" s="30"/>
      <c r="B41" s="37"/>
      <c r="C41" s="56" t="s">
        <v>126</v>
      </c>
      <c r="D41" s="42" t="s">
        <v>150</v>
      </c>
      <c r="E41" s="43"/>
      <c r="F41" s="33"/>
      <c r="G41" s="33"/>
      <c r="H41" s="33"/>
      <c r="I41" s="33"/>
      <c r="J41" s="47" t="s">
        <v>173</v>
      </c>
      <c r="K41" s="57"/>
      <c r="L41" s="41" t="s">
        <v>196</v>
      </c>
      <c r="M41" s="57"/>
      <c r="N41" s="43"/>
      <c r="O41" s="43"/>
      <c r="P41" s="32"/>
      <c r="Q41" s="32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49" t="s">
        <v>118</v>
      </c>
      <c r="AJ41" s="58">
        <v>2000</v>
      </c>
      <c r="AK41" s="51"/>
      <c r="AL41" s="51"/>
      <c r="AM41" s="51"/>
      <c r="AN41" s="52">
        <v>9840000</v>
      </c>
      <c r="AO41" s="46" t="s">
        <v>338</v>
      </c>
      <c r="AP41" s="43"/>
      <c r="AQ41" s="43"/>
      <c r="AR41" s="43"/>
      <c r="AS41" s="43"/>
      <c r="AT41" s="43"/>
      <c r="AU41" s="43"/>
      <c r="AV41" s="43"/>
    </row>
    <row r="42" spans="1:48" x14ac:dyDescent="0.2">
      <c r="A42" s="30"/>
      <c r="B42" s="37"/>
      <c r="C42" s="56" t="s">
        <v>127</v>
      </c>
      <c r="D42" s="42" t="s">
        <v>151</v>
      </c>
      <c r="E42" s="43"/>
      <c r="F42" s="33"/>
      <c r="G42" s="33"/>
      <c r="H42" s="33"/>
      <c r="I42" s="33"/>
      <c r="J42" s="47" t="s">
        <v>167</v>
      </c>
      <c r="K42" s="57"/>
      <c r="L42" s="41" t="s">
        <v>198</v>
      </c>
      <c r="M42" s="57"/>
      <c r="N42" s="43"/>
      <c r="O42" s="43"/>
      <c r="P42" s="32"/>
      <c r="Q42" s="32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49" t="s">
        <v>118</v>
      </c>
      <c r="AJ42" s="58">
        <v>2001</v>
      </c>
      <c r="AK42" s="51"/>
      <c r="AL42" s="51"/>
      <c r="AM42" s="51"/>
      <c r="AN42" s="52">
        <v>400000</v>
      </c>
      <c r="AO42" s="46" t="s">
        <v>338</v>
      </c>
      <c r="AP42" s="43"/>
      <c r="AQ42" s="43"/>
      <c r="AR42" s="43"/>
      <c r="AS42" s="43"/>
      <c r="AT42" s="43"/>
      <c r="AU42" s="43"/>
      <c r="AV42" s="43"/>
    </row>
    <row r="43" spans="1:48" x14ac:dyDescent="0.2">
      <c r="A43" s="30"/>
      <c r="B43" s="37"/>
      <c r="C43" s="56" t="s">
        <v>128</v>
      </c>
      <c r="D43" s="42" t="s">
        <v>152</v>
      </c>
      <c r="E43" s="43"/>
      <c r="F43" s="33"/>
      <c r="G43" s="33"/>
      <c r="H43" s="33"/>
      <c r="I43" s="33"/>
      <c r="J43" s="47" t="s">
        <v>167</v>
      </c>
      <c r="K43" s="57"/>
      <c r="L43" s="41" t="s">
        <v>193</v>
      </c>
      <c r="M43" s="57"/>
      <c r="N43" s="43"/>
      <c r="O43" s="43"/>
      <c r="P43" s="32"/>
      <c r="Q43" s="32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49" t="s">
        <v>118</v>
      </c>
      <c r="AJ43" s="58">
        <v>2001</v>
      </c>
      <c r="AK43" s="51"/>
      <c r="AL43" s="51"/>
      <c r="AM43" s="51"/>
      <c r="AN43" s="52">
        <v>640000</v>
      </c>
      <c r="AO43" s="46" t="s">
        <v>338</v>
      </c>
      <c r="AP43" s="43"/>
      <c r="AQ43" s="43"/>
      <c r="AR43" s="43"/>
      <c r="AS43" s="43"/>
      <c r="AT43" s="43"/>
      <c r="AU43" s="43"/>
      <c r="AV43" s="43"/>
    </row>
    <row r="44" spans="1:48" x14ac:dyDescent="0.2">
      <c r="A44" s="30"/>
      <c r="B44" s="37"/>
      <c r="C44" s="56" t="s">
        <v>129</v>
      </c>
      <c r="D44" s="42" t="s">
        <v>153</v>
      </c>
      <c r="E44" s="43"/>
      <c r="F44" s="33"/>
      <c r="G44" s="33"/>
      <c r="H44" s="33"/>
      <c r="I44" s="33"/>
      <c r="J44" s="47" t="s">
        <v>167</v>
      </c>
      <c r="K44" s="57"/>
      <c r="L44" s="41" t="s">
        <v>199</v>
      </c>
      <c r="M44" s="57"/>
      <c r="N44" s="43"/>
      <c r="O44" s="43"/>
      <c r="P44" s="32"/>
      <c r="Q44" s="32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49" t="s">
        <v>118</v>
      </c>
      <c r="AJ44" s="58">
        <v>2001</v>
      </c>
      <c r="AK44" s="51"/>
      <c r="AL44" s="51"/>
      <c r="AM44" s="51"/>
      <c r="AN44" s="52">
        <v>80000</v>
      </c>
      <c r="AO44" s="46" t="s">
        <v>338</v>
      </c>
      <c r="AP44" s="43"/>
      <c r="AQ44" s="43"/>
      <c r="AR44" s="43"/>
      <c r="AS44" s="43"/>
      <c r="AT44" s="43"/>
      <c r="AU44" s="43"/>
      <c r="AV44" s="43"/>
    </row>
    <row r="45" spans="1:48" x14ac:dyDescent="0.2">
      <c r="A45" s="30"/>
      <c r="B45" s="37"/>
      <c r="C45" s="56" t="s">
        <v>130</v>
      </c>
      <c r="D45" s="42" t="s">
        <v>154</v>
      </c>
      <c r="E45" s="43"/>
      <c r="F45" s="33"/>
      <c r="G45" s="33"/>
      <c r="H45" s="33"/>
      <c r="I45" s="33"/>
      <c r="J45" s="47" t="s">
        <v>174</v>
      </c>
      <c r="K45" s="57"/>
      <c r="L45" s="41" t="s">
        <v>195</v>
      </c>
      <c r="M45" s="57"/>
      <c r="N45" s="43"/>
      <c r="O45" s="43"/>
      <c r="P45" s="32"/>
      <c r="Q45" s="32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9" t="s">
        <v>118</v>
      </c>
      <c r="AJ45" s="58">
        <v>2001</v>
      </c>
      <c r="AK45" s="51"/>
      <c r="AL45" s="51"/>
      <c r="AM45" s="51"/>
      <c r="AN45" s="52">
        <v>3325000</v>
      </c>
      <c r="AO45" s="46" t="s">
        <v>338</v>
      </c>
      <c r="AP45" s="43"/>
      <c r="AQ45" s="43"/>
      <c r="AR45" s="43"/>
      <c r="AS45" s="43"/>
      <c r="AT45" s="43"/>
      <c r="AU45" s="43"/>
      <c r="AV45" s="43"/>
    </row>
    <row r="46" spans="1:48" x14ac:dyDescent="0.2">
      <c r="A46" s="30"/>
      <c r="B46" s="37"/>
      <c r="C46" s="56" t="s">
        <v>131</v>
      </c>
      <c r="D46" s="42" t="s">
        <v>155</v>
      </c>
      <c r="E46" s="43"/>
      <c r="F46" s="33"/>
      <c r="G46" s="33"/>
      <c r="H46" s="33"/>
      <c r="I46" s="33"/>
      <c r="J46" s="47" t="s">
        <v>175</v>
      </c>
      <c r="K46" s="57"/>
      <c r="L46" s="41" t="s">
        <v>195</v>
      </c>
      <c r="M46" s="57"/>
      <c r="N46" s="43"/>
      <c r="O46" s="43"/>
      <c r="P46" s="32"/>
      <c r="Q46" s="32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49" t="s">
        <v>118</v>
      </c>
      <c r="AJ46" s="58">
        <v>2001</v>
      </c>
      <c r="AK46" s="51"/>
      <c r="AL46" s="51"/>
      <c r="AM46" s="51"/>
      <c r="AN46" s="52">
        <v>390000</v>
      </c>
      <c r="AO46" s="46" t="s">
        <v>338</v>
      </c>
      <c r="AP46" s="43"/>
      <c r="AQ46" s="43"/>
      <c r="AR46" s="43"/>
      <c r="AS46" s="43"/>
      <c r="AT46" s="43"/>
      <c r="AU46" s="43"/>
      <c r="AV46" s="43"/>
    </row>
    <row r="47" spans="1:48" x14ac:dyDescent="0.2">
      <c r="A47" s="30"/>
      <c r="B47" s="37"/>
      <c r="C47" s="56" t="s">
        <v>120</v>
      </c>
      <c r="D47" s="42" t="s">
        <v>143</v>
      </c>
      <c r="E47" s="43"/>
      <c r="F47" s="33"/>
      <c r="G47" s="33"/>
      <c r="H47" s="33"/>
      <c r="I47" s="33"/>
      <c r="J47" s="47" t="s">
        <v>167</v>
      </c>
      <c r="K47" s="57"/>
      <c r="L47" s="41" t="s">
        <v>200</v>
      </c>
      <c r="M47" s="57"/>
      <c r="N47" s="43"/>
      <c r="O47" s="43"/>
      <c r="P47" s="32"/>
      <c r="Q47" s="32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49" t="s">
        <v>118</v>
      </c>
      <c r="AJ47" s="58">
        <v>2001</v>
      </c>
      <c r="AK47" s="51"/>
      <c r="AL47" s="51"/>
      <c r="AM47" s="51"/>
      <c r="AN47" s="52">
        <v>700000</v>
      </c>
      <c r="AO47" s="46" t="s">
        <v>338</v>
      </c>
      <c r="AP47" s="43"/>
      <c r="AQ47" s="43"/>
      <c r="AR47" s="43"/>
      <c r="AS47" s="43"/>
      <c r="AT47" s="43"/>
      <c r="AU47" s="43"/>
      <c r="AV47" s="43"/>
    </row>
    <row r="48" spans="1:48" x14ac:dyDescent="0.2">
      <c r="A48" s="30"/>
      <c r="B48" s="37"/>
      <c r="C48" s="56" t="s">
        <v>124</v>
      </c>
      <c r="D48" s="42" t="s">
        <v>147</v>
      </c>
      <c r="E48" s="43"/>
      <c r="F48" s="33"/>
      <c r="G48" s="33"/>
      <c r="H48" s="33"/>
      <c r="I48" s="33"/>
      <c r="J48" s="47" t="s">
        <v>167</v>
      </c>
      <c r="K48" s="57"/>
      <c r="L48" s="41" t="s">
        <v>193</v>
      </c>
      <c r="M48" s="57"/>
      <c r="N48" s="43"/>
      <c r="O48" s="43"/>
      <c r="P48" s="32"/>
      <c r="Q48" s="32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49" t="s">
        <v>118</v>
      </c>
      <c r="AJ48" s="58">
        <v>2001</v>
      </c>
      <c r="AK48" s="51"/>
      <c r="AL48" s="51"/>
      <c r="AM48" s="51"/>
      <c r="AN48" s="52">
        <v>675000</v>
      </c>
      <c r="AO48" s="46" t="s">
        <v>338</v>
      </c>
      <c r="AP48" s="43"/>
      <c r="AQ48" s="43"/>
      <c r="AR48" s="43"/>
      <c r="AS48" s="43"/>
      <c r="AT48" s="43"/>
      <c r="AU48" s="43"/>
      <c r="AV48" s="43"/>
    </row>
    <row r="49" spans="1:48" x14ac:dyDescent="0.2">
      <c r="A49" s="30"/>
      <c r="B49" s="37"/>
      <c r="C49" s="56" t="s">
        <v>124</v>
      </c>
      <c r="D49" s="42" t="s">
        <v>147</v>
      </c>
      <c r="E49" s="43"/>
      <c r="F49" s="33"/>
      <c r="G49" s="33"/>
      <c r="H49" s="33"/>
      <c r="I49" s="33"/>
      <c r="J49" s="47" t="s">
        <v>167</v>
      </c>
      <c r="K49" s="57"/>
      <c r="L49" s="41" t="s">
        <v>198</v>
      </c>
      <c r="M49" s="57"/>
      <c r="N49" s="43"/>
      <c r="O49" s="43"/>
      <c r="P49" s="32"/>
      <c r="Q49" s="32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49" t="s">
        <v>118</v>
      </c>
      <c r="AJ49" s="58">
        <v>2002</v>
      </c>
      <c r="AK49" s="51"/>
      <c r="AL49" s="51"/>
      <c r="AM49" s="51"/>
      <c r="AN49" s="52">
        <v>425000</v>
      </c>
      <c r="AO49" s="46" t="s">
        <v>338</v>
      </c>
      <c r="AP49" s="43"/>
      <c r="AQ49" s="43"/>
      <c r="AR49" s="43"/>
      <c r="AS49" s="43"/>
      <c r="AT49" s="43"/>
      <c r="AU49" s="43"/>
      <c r="AV49" s="43"/>
    </row>
    <row r="50" spans="1:48" x14ac:dyDescent="0.2">
      <c r="A50" s="30"/>
      <c r="B50" s="37"/>
      <c r="C50" s="56" t="s">
        <v>132</v>
      </c>
      <c r="D50" s="42" t="s">
        <v>143</v>
      </c>
      <c r="E50" s="43"/>
      <c r="F50" s="33"/>
      <c r="G50" s="33"/>
      <c r="H50" s="33"/>
      <c r="I50" s="33"/>
      <c r="J50" s="47" t="s">
        <v>176</v>
      </c>
      <c r="K50" s="57"/>
      <c r="L50" s="41" t="s">
        <v>200</v>
      </c>
      <c r="M50" s="57"/>
      <c r="N50" s="43"/>
      <c r="O50" s="43"/>
      <c r="P50" s="32"/>
      <c r="Q50" s="32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49" t="s">
        <v>118</v>
      </c>
      <c r="AJ50" s="58">
        <v>2002</v>
      </c>
      <c r="AK50" s="51"/>
      <c r="AL50" s="51"/>
      <c r="AM50" s="51"/>
      <c r="AN50" s="52">
        <v>857500</v>
      </c>
      <c r="AO50" s="46" t="s">
        <v>338</v>
      </c>
      <c r="AP50" s="43"/>
      <c r="AQ50" s="43"/>
      <c r="AR50" s="43"/>
      <c r="AS50" s="43"/>
      <c r="AT50" s="43"/>
      <c r="AU50" s="43"/>
      <c r="AV50" s="43"/>
    </row>
    <row r="51" spans="1:48" x14ac:dyDescent="0.2">
      <c r="A51" s="30"/>
      <c r="B51" s="37"/>
      <c r="C51" s="56" t="s">
        <v>125</v>
      </c>
      <c r="D51" s="42" t="s">
        <v>156</v>
      </c>
      <c r="E51" s="43"/>
      <c r="F51" s="33"/>
      <c r="G51" s="33"/>
      <c r="H51" s="33"/>
      <c r="I51" s="33"/>
      <c r="J51" s="47" t="s">
        <v>177</v>
      </c>
      <c r="K51" s="57"/>
      <c r="L51" s="41" t="s">
        <v>195</v>
      </c>
      <c r="M51" s="57"/>
      <c r="N51" s="43"/>
      <c r="O51" s="43"/>
      <c r="P51" s="32"/>
      <c r="Q51" s="32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49" t="s">
        <v>118</v>
      </c>
      <c r="AJ51" s="58">
        <v>2002</v>
      </c>
      <c r="AK51" s="51"/>
      <c r="AL51" s="51"/>
      <c r="AM51" s="51"/>
      <c r="AN51" s="52">
        <v>680000</v>
      </c>
      <c r="AO51" s="46" t="s">
        <v>338</v>
      </c>
      <c r="AP51" s="43"/>
      <c r="AQ51" s="43"/>
      <c r="AR51" s="43"/>
      <c r="AS51" s="43"/>
      <c r="AT51" s="43"/>
      <c r="AU51" s="43"/>
      <c r="AV51" s="43"/>
    </row>
    <row r="52" spans="1:48" x14ac:dyDescent="0.2">
      <c r="A52" s="30"/>
      <c r="B52" s="37"/>
      <c r="C52" s="56" t="s">
        <v>126</v>
      </c>
      <c r="D52" s="42" t="s">
        <v>157</v>
      </c>
      <c r="E52" s="43"/>
      <c r="F52" s="33"/>
      <c r="G52" s="33"/>
      <c r="H52" s="33"/>
      <c r="I52" s="33"/>
      <c r="J52" s="47" t="s">
        <v>173</v>
      </c>
      <c r="K52" s="57"/>
      <c r="L52" s="41" t="s">
        <v>196</v>
      </c>
      <c r="M52" s="57"/>
      <c r="N52" s="43"/>
      <c r="O52" s="43"/>
      <c r="P52" s="32"/>
      <c r="Q52" s="32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49" t="s">
        <v>118</v>
      </c>
      <c r="AJ52" s="58">
        <v>2002</v>
      </c>
      <c r="AK52" s="51"/>
      <c r="AL52" s="51"/>
      <c r="AM52" s="51"/>
      <c r="AN52" s="52">
        <v>3900000</v>
      </c>
      <c r="AO52" s="46" t="s">
        <v>338</v>
      </c>
      <c r="AP52" s="43"/>
      <c r="AQ52" s="43"/>
      <c r="AR52" s="43"/>
      <c r="AS52" s="43"/>
      <c r="AT52" s="43"/>
      <c r="AU52" s="43"/>
      <c r="AV52" s="43"/>
    </row>
    <row r="53" spans="1:48" x14ac:dyDescent="0.2">
      <c r="A53" s="30"/>
      <c r="B53" s="37"/>
      <c r="C53" s="56" t="s">
        <v>127</v>
      </c>
      <c r="D53" s="42" t="s">
        <v>151</v>
      </c>
      <c r="E53" s="43"/>
      <c r="F53" s="33"/>
      <c r="G53" s="33"/>
      <c r="H53" s="33"/>
      <c r="I53" s="33"/>
      <c r="J53" s="47" t="s">
        <v>167</v>
      </c>
      <c r="K53" s="57"/>
      <c r="L53" s="41" t="s">
        <v>193</v>
      </c>
      <c r="M53" s="57"/>
      <c r="N53" s="43"/>
      <c r="O53" s="43"/>
      <c r="P53" s="32"/>
      <c r="Q53" s="32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49" t="s">
        <v>118</v>
      </c>
      <c r="AJ53" s="58">
        <v>2003</v>
      </c>
      <c r="AK53" s="51"/>
      <c r="AL53" s="51"/>
      <c r="AM53" s="51"/>
      <c r="AN53" s="52">
        <v>550000</v>
      </c>
      <c r="AO53" s="46" t="s">
        <v>338</v>
      </c>
      <c r="AP53" s="43"/>
      <c r="AQ53" s="43"/>
      <c r="AR53" s="43"/>
      <c r="AS53" s="43"/>
      <c r="AT53" s="43"/>
      <c r="AU53" s="43"/>
      <c r="AV53" s="43"/>
    </row>
    <row r="54" spans="1:48" x14ac:dyDescent="0.2">
      <c r="A54" s="30"/>
      <c r="B54" s="37"/>
      <c r="C54" s="56" t="s">
        <v>133</v>
      </c>
      <c r="D54" s="42" t="s">
        <v>158</v>
      </c>
      <c r="E54" s="43"/>
      <c r="F54" s="33"/>
      <c r="G54" s="33"/>
      <c r="H54" s="33"/>
      <c r="I54" s="33"/>
      <c r="J54" s="47" t="s">
        <v>167</v>
      </c>
      <c r="K54" s="57"/>
      <c r="L54" s="41" t="s">
        <v>199</v>
      </c>
      <c r="M54" s="57"/>
      <c r="N54" s="43"/>
      <c r="O54" s="43"/>
      <c r="P54" s="32"/>
      <c r="Q54" s="32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49" t="s">
        <v>118</v>
      </c>
      <c r="AJ54" s="58">
        <v>2003</v>
      </c>
      <c r="AK54" s="51"/>
      <c r="AL54" s="51"/>
      <c r="AM54" s="51"/>
      <c r="AN54" s="52">
        <v>120000</v>
      </c>
      <c r="AO54" s="43"/>
      <c r="AP54" s="43"/>
      <c r="AQ54" s="43"/>
      <c r="AR54" s="43"/>
      <c r="AS54" s="46" t="s">
        <v>337</v>
      </c>
      <c r="AT54" s="43"/>
      <c r="AU54" s="43"/>
      <c r="AV54" s="43"/>
    </row>
    <row r="55" spans="1:48" x14ac:dyDescent="0.2">
      <c r="A55" s="30"/>
      <c r="B55" s="37"/>
      <c r="C55" s="56" t="s">
        <v>130</v>
      </c>
      <c r="D55" s="42" t="s">
        <v>154</v>
      </c>
      <c r="E55" s="43"/>
      <c r="F55" s="33"/>
      <c r="G55" s="33"/>
      <c r="H55" s="33"/>
      <c r="I55" s="33"/>
      <c r="J55" s="47" t="s">
        <v>174</v>
      </c>
      <c r="K55" s="57"/>
      <c r="L55" s="41" t="s">
        <v>195</v>
      </c>
      <c r="M55" s="57"/>
      <c r="N55" s="43"/>
      <c r="O55" s="43"/>
      <c r="P55" s="32"/>
      <c r="Q55" s="32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9" t="s">
        <v>118</v>
      </c>
      <c r="AJ55" s="58">
        <v>2003</v>
      </c>
      <c r="AK55" s="51"/>
      <c r="AL55" s="51"/>
      <c r="AM55" s="51"/>
      <c r="AN55" s="52">
        <v>3850000</v>
      </c>
      <c r="AO55" s="43"/>
      <c r="AP55" s="43"/>
      <c r="AQ55" s="43"/>
      <c r="AR55" s="43"/>
      <c r="AS55" s="46" t="s">
        <v>337</v>
      </c>
      <c r="AT55" s="43"/>
      <c r="AU55" s="43"/>
      <c r="AV55" s="43"/>
    </row>
    <row r="56" spans="1:48" x14ac:dyDescent="0.2">
      <c r="A56" s="30"/>
      <c r="B56" s="37"/>
      <c r="C56" s="56" t="s">
        <v>125</v>
      </c>
      <c r="D56" s="42" t="s">
        <v>156</v>
      </c>
      <c r="E56" s="43"/>
      <c r="F56" s="33"/>
      <c r="G56" s="33"/>
      <c r="H56" s="33"/>
      <c r="I56" s="33"/>
      <c r="J56" s="47" t="s">
        <v>174</v>
      </c>
      <c r="K56" s="57"/>
      <c r="L56" s="41" t="s">
        <v>195</v>
      </c>
      <c r="M56" s="57"/>
      <c r="N56" s="43"/>
      <c r="O56" s="43"/>
      <c r="P56" s="32"/>
      <c r="Q56" s="32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49" t="s">
        <v>118</v>
      </c>
      <c r="AJ56" s="58">
        <v>2003</v>
      </c>
      <c r="AK56" s="51"/>
      <c r="AL56" s="51"/>
      <c r="AM56" s="51"/>
      <c r="AN56" s="52">
        <v>1020000</v>
      </c>
      <c r="AO56" s="46" t="s">
        <v>338</v>
      </c>
      <c r="AP56" s="43"/>
      <c r="AQ56" s="43"/>
      <c r="AR56" s="43"/>
      <c r="AS56" s="43"/>
      <c r="AT56" s="43"/>
      <c r="AU56" s="43"/>
      <c r="AV56" s="43"/>
    </row>
    <row r="57" spans="1:48" x14ac:dyDescent="0.2">
      <c r="A57" s="30"/>
      <c r="B57" s="37"/>
      <c r="C57" s="56" t="s">
        <v>126</v>
      </c>
      <c r="D57" s="42" t="s">
        <v>157</v>
      </c>
      <c r="E57" s="43"/>
      <c r="F57" s="33"/>
      <c r="G57" s="33"/>
      <c r="H57" s="33"/>
      <c r="I57" s="33"/>
      <c r="J57" s="47" t="s">
        <v>174</v>
      </c>
      <c r="K57" s="57"/>
      <c r="L57" s="41" t="s">
        <v>196</v>
      </c>
      <c r="M57" s="57"/>
      <c r="N57" s="43"/>
      <c r="O57" s="43"/>
      <c r="P57" s="32"/>
      <c r="Q57" s="32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49" t="s">
        <v>118</v>
      </c>
      <c r="AJ57" s="58">
        <v>2003</v>
      </c>
      <c r="AK57" s="51"/>
      <c r="AL57" s="51"/>
      <c r="AM57" s="51"/>
      <c r="AN57" s="52">
        <v>6000000</v>
      </c>
      <c r="AO57" s="46" t="s">
        <v>338</v>
      </c>
      <c r="AP57" s="43"/>
      <c r="AQ57" s="43"/>
      <c r="AR57" s="43"/>
      <c r="AS57" s="43"/>
      <c r="AT57" s="43"/>
      <c r="AU57" s="43"/>
      <c r="AV57" s="43"/>
    </row>
    <row r="58" spans="1:48" x14ac:dyDescent="0.2">
      <c r="A58" s="30"/>
      <c r="B58" s="37"/>
      <c r="C58" s="56" t="s">
        <v>134</v>
      </c>
      <c r="D58" s="42" t="s">
        <v>143</v>
      </c>
      <c r="E58" s="43"/>
      <c r="F58" s="33"/>
      <c r="G58" s="33"/>
      <c r="H58" s="33"/>
      <c r="I58" s="33"/>
      <c r="J58" s="47" t="s">
        <v>178</v>
      </c>
      <c r="K58" s="57"/>
      <c r="L58" s="41" t="s">
        <v>201</v>
      </c>
      <c r="M58" s="57"/>
      <c r="N58" s="43"/>
      <c r="O58" s="43"/>
      <c r="P58" s="32"/>
      <c r="Q58" s="32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49" t="s">
        <v>118</v>
      </c>
      <c r="AJ58" s="58">
        <v>2003</v>
      </c>
      <c r="AK58" s="51"/>
      <c r="AL58" s="51"/>
      <c r="AM58" s="51"/>
      <c r="AN58" s="52">
        <v>126000</v>
      </c>
      <c r="AO58" s="46" t="s">
        <v>338</v>
      </c>
      <c r="AP58" s="43"/>
      <c r="AQ58" s="43"/>
      <c r="AR58" s="43"/>
      <c r="AS58" s="43"/>
      <c r="AT58" s="43"/>
      <c r="AU58" s="43"/>
      <c r="AV58" s="43"/>
    </row>
    <row r="59" spans="1:48" x14ac:dyDescent="0.2">
      <c r="A59" s="30"/>
      <c r="B59" s="37"/>
      <c r="C59" s="56" t="s">
        <v>132</v>
      </c>
      <c r="D59" s="42" t="s">
        <v>143</v>
      </c>
      <c r="E59" s="43"/>
      <c r="F59" s="33"/>
      <c r="G59" s="33"/>
      <c r="H59" s="33"/>
      <c r="I59" s="33"/>
      <c r="J59" s="47" t="s">
        <v>167</v>
      </c>
      <c r="K59" s="57"/>
      <c r="L59" s="41" t="s">
        <v>200</v>
      </c>
      <c r="M59" s="57"/>
      <c r="N59" s="43"/>
      <c r="O59" s="43"/>
      <c r="P59" s="32"/>
      <c r="Q59" s="32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49" t="s">
        <v>118</v>
      </c>
      <c r="AJ59" s="58">
        <v>2003</v>
      </c>
      <c r="AK59" s="51"/>
      <c r="AL59" s="51"/>
      <c r="AM59" s="51"/>
      <c r="AN59" s="52">
        <v>490000</v>
      </c>
      <c r="AO59" s="46" t="s">
        <v>338</v>
      </c>
      <c r="AP59" s="43"/>
      <c r="AQ59" s="43"/>
      <c r="AR59" s="43"/>
      <c r="AS59" s="43"/>
      <c r="AT59" s="43"/>
      <c r="AU59" s="43"/>
      <c r="AV59" s="43"/>
    </row>
    <row r="60" spans="1:48" x14ac:dyDescent="0.2">
      <c r="A60" s="30"/>
      <c r="B60" s="37"/>
      <c r="C60" s="56" t="s">
        <v>121</v>
      </c>
      <c r="D60" s="42" t="s">
        <v>159</v>
      </c>
      <c r="E60" s="43"/>
      <c r="F60" s="33"/>
      <c r="G60" s="33"/>
      <c r="H60" s="33"/>
      <c r="I60" s="33"/>
      <c r="J60" s="47" t="s">
        <v>169</v>
      </c>
      <c r="K60" s="57"/>
      <c r="L60" s="41" t="s">
        <v>195</v>
      </c>
      <c r="M60" s="57"/>
      <c r="N60" s="43"/>
      <c r="O60" s="43"/>
      <c r="P60" s="32"/>
      <c r="Q60" s="32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49" t="s">
        <v>118</v>
      </c>
      <c r="AJ60" s="58">
        <v>2003</v>
      </c>
      <c r="AK60" s="51"/>
      <c r="AL60" s="51"/>
      <c r="AM60" s="51"/>
      <c r="AN60" s="52">
        <v>336000</v>
      </c>
      <c r="AO60" s="46" t="s">
        <v>338</v>
      </c>
      <c r="AP60" s="43"/>
      <c r="AQ60" s="43"/>
      <c r="AR60" s="43"/>
      <c r="AS60" s="43"/>
      <c r="AT60" s="43"/>
      <c r="AU60" s="43"/>
      <c r="AV60" s="43"/>
    </row>
    <row r="61" spans="1:48" x14ac:dyDescent="0.2">
      <c r="A61" s="30"/>
      <c r="B61" s="37"/>
      <c r="C61" s="56" t="s">
        <v>124</v>
      </c>
      <c r="D61" s="42" t="s">
        <v>147</v>
      </c>
      <c r="E61" s="43"/>
      <c r="F61" s="33"/>
      <c r="G61" s="33"/>
      <c r="H61" s="33"/>
      <c r="I61" s="33"/>
      <c r="J61" s="47" t="s">
        <v>167</v>
      </c>
      <c r="K61" s="57"/>
      <c r="L61" s="41" t="s">
        <v>202</v>
      </c>
      <c r="M61" s="57"/>
      <c r="N61" s="43"/>
      <c r="O61" s="43"/>
      <c r="P61" s="32"/>
      <c r="Q61" s="32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49" t="s">
        <v>118</v>
      </c>
      <c r="AJ61" s="58">
        <v>2003</v>
      </c>
      <c r="AK61" s="51"/>
      <c r="AL61" s="51"/>
      <c r="AM61" s="51"/>
      <c r="AN61" s="52">
        <v>2550000</v>
      </c>
      <c r="AO61" s="46" t="s">
        <v>338</v>
      </c>
      <c r="AP61" s="43"/>
      <c r="AQ61" s="43"/>
      <c r="AR61" s="43"/>
      <c r="AS61" s="43"/>
      <c r="AT61" s="43"/>
      <c r="AU61" s="43"/>
      <c r="AV61" s="43"/>
    </row>
    <row r="62" spans="1:48" x14ac:dyDescent="0.2">
      <c r="A62" s="30"/>
      <c r="B62" s="37"/>
      <c r="C62" s="56" t="s">
        <v>124</v>
      </c>
      <c r="D62" s="42" t="s">
        <v>147</v>
      </c>
      <c r="E62" s="43"/>
      <c r="F62" s="33"/>
      <c r="G62" s="33"/>
      <c r="H62" s="33"/>
      <c r="I62" s="33"/>
      <c r="J62" s="47" t="s">
        <v>167</v>
      </c>
      <c r="K62" s="57"/>
      <c r="L62" s="41" t="s">
        <v>193</v>
      </c>
      <c r="M62" s="57"/>
      <c r="N62" s="43"/>
      <c r="O62" s="43"/>
      <c r="P62" s="32"/>
      <c r="Q62" s="32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49" t="s">
        <v>118</v>
      </c>
      <c r="AJ62" s="58">
        <v>2003</v>
      </c>
      <c r="AK62" s="51"/>
      <c r="AL62" s="51"/>
      <c r="AM62" s="51"/>
      <c r="AN62" s="52">
        <v>570000</v>
      </c>
      <c r="AO62" s="46" t="s">
        <v>338</v>
      </c>
      <c r="AP62" s="43"/>
      <c r="AQ62" s="43"/>
      <c r="AR62" s="43"/>
      <c r="AS62" s="43"/>
      <c r="AT62" s="43"/>
      <c r="AU62" s="43"/>
      <c r="AV62" s="43"/>
    </row>
    <row r="63" spans="1:48" x14ac:dyDescent="0.2">
      <c r="A63" s="30"/>
      <c r="B63" s="37"/>
      <c r="C63" s="56" t="s">
        <v>134</v>
      </c>
      <c r="D63" s="42" t="s">
        <v>143</v>
      </c>
      <c r="E63" s="43"/>
      <c r="F63" s="33"/>
      <c r="G63" s="33"/>
      <c r="H63" s="33"/>
      <c r="I63" s="33"/>
      <c r="J63" s="47" t="s">
        <v>179</v>
      </c>
      <c r="K63" s="57"/>
      <c r="L63" s="41" t="s">
        <v>201</v>
      </c>
      <c r="M63" s="57"/>
      <c r="N63" s="43"/>
      <c r="O63" s="43"/>
      <c r="P63" s="32"/>
      <c r="Q63" s="32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49" t="s">
        <v>118</v>
      </c>
      <c r="AJ63" s="58">
        <v>2003</v>
      </c>
      <c r="AK63" s="51"/>
      <c r="AL63" s="51"/>
      <c r="AM63" s="51"/>
      <c r="AN63" s="52">
        <v>168000</v>
      </c>
      <c r="AO63" s="46" t="s">
        <v>338</v>
      </c>
      <c r="AP63" s="43"/>
      <c r="AQ63" s="43"/>
      <c r="AR63" s="43"/>
      <c r="AS63" s="43"/>
      <c r="AT63" s="43"/>
      <c r="AU63" s="43"/>
      <c r="AV63" s="43"/>
    </row>
    <row r="64" spans="1:48" x14ac:dyDescent="0.2">
      <c r="A64" s="30"/>
      <c r="B64" s="37"/>
      <c r="C64" s="56" t="s">
        <v>135</v>
      </c>
      <c r="D64" s="42" t="s">
        <v>160</v>
      </c>
      <c r="E64" s="43"/>
      <c r="F64" s="33"/>
      <c r="G64" s="33"/>
      <c r="H64" s="33"/>
      <c r="I64" s="33"/>
      <c r="J64" s="47" t="s">
        <v>180</v>
      </c>
      <c r="K64" s="57"/>
      <c r="L64" s="41" t="s">
        <v>196</v>
      </c>
      <c r="M64" s="57"/>
      <c r="N64" s="43"/>
      <c r="O64" s="43"/>
      <c r="P64" s="32"/>
      <c r="Q64" s="32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49" t="s">
        <v>118</v>
      </c>
      <c r="AJ64" s="58">
        <v>2004</v>
      </c>
      <c r="AK64" s="51"/>
      <c r="AL64" s="51"/>
      <c r="AM64" s="51"/>
      <c r="AN64" s="52">
        <v>1050000</v>
      </c>
      <c r="AO64" s="46" t="s">
        <v>338</v>
      </c>
      <c r="AP64" s="43"/>
      <c r="AQ64" s="43"/>
      <c r="AR64" s="43"/>
      <c r="AS64" s="43"/>
      <c r="AT64" s="43"/>
      <c r="AU64" s="43"/>
      <c r="AV64" s="43"/>
    </row>
    <row r="65" spans="1:48" x14ac:dyDescent="0.2">
      <c r="A65" s="30"/>
      <c r="B65" s="37"/>
      <c r="C65" s="56" t="s">
        <v>135</v>
      </c>
      <c r="D65" s="42" t="s">
        <v>160</v>
      </c>
      <c r="E65" s="43"/>
      <c r="F65" s="33"/>
      <c r="G65" s="33"/>
      <c r="H65" s="33"/>
      <c r="I65" s="33"/>
      <c r="J65" s="47" t="s">
        <v>180</v>
      </c>
      <c r="K65" s="57"/>
      <c r="L65" s="41" t="s">
        <v>196</v>
      </c>
      <c r="M65" s="57"/>
      <c r="N65" s="43"/>
      <c r="O65" s="43"/>
      <c r="P65" s="32"/>
      <c r="Q65" s="32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49" t="s">
        <v>118</v>
      </c>
      <c r="AJ65" s="58">
        <v>2004</v>
      </c>
      <c r="AK65" s="51"/>
      <c r="AL65" s="51"/>
      <c r="AM65" s="51"/>
      <c r="AN65" s="52">
        <v>650000</v>
      </c>
      <c r="AO65" s="46" t="s">
        <v>338</v>
      </c>
      <c r="AP65" s="43"/>
      <c r="AQ65" s="43"/>
      <c r="AR65" s="43"/>
      <c r="AS65" s="43"/>
      <c r="AT65" s="43"/>
      <c r="AU65" s="43"/>
      <c r="AV65" s="43"/>
    </row>
    <row r="66" spans="1:48" x14ac:dyDescent="0.2">
      <c r="A66" s="30"/>
      <c r="B66" s="37"/>
      <c r="C66" s="56" t="s">
        <v>130</v>
      </c>
      <c r="D66" s="42" t="s">
        <v>154</v>
      </c>
      <c r="E66" s="43"/>
      <c r="F66" s="33"/>
      <c r="G66" s="33"/>
      <c r="H66" s="33"/>
      <c r="I66" s="33"/>
      <c r="J66" s="47" t="s">
        <v>174</v>
      </c>
      <c r="K66" s="57"/>
      <c r="L66" s="41" t="s">
        <v>195</v>
      </c>
      <c r="M66" s="57"/>
      <c r="N66" s="43"/>
      <c r="O66" s="43"/>
      <c r="P66" s="32"/>
      <c r="Q66" s="32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49" t="s">
        <v>118</v>
      </c>
      <c r="AJ66" s="58">
        <v>2005</v>
      </c>
      <c r="AK66" s="51"/>
      <c r="AL66" s="51"/>
      <c r="AM66" s="51"/>
      <c r="AN66" s="52">
        <v>5600000</v>
      </c>
      <c r="AO66" s="46" t="s">
        <v>338</v>
      </c>
      <c r="AP66" s="43"/>
      <c r="AQ66" s="43"/>
      <c r="AR66" s="43"/>
      <c r="AS66" s="43"/>
      <c r="AT66" s="43"/>
      <c r="AU66" s="43"/>
      <c r="AV66" s="43"/>
    </row>
    <row r="67" spans="1:48" x14ac:dyDescent="0.2">
      <c r="A67" s="30"/>
      <c r="B67" s="37"/>
      <c r="C67" s="56" t="s">
        <v>132</v>
      </c>
      <c r="D67" s="42" t="s">
        <v>143</v>
      </c>
      <c r="E67" s="43"/>
      <c r="F67" s="33"/>
      <c r="G67" s="33"/>
      <c r="H67" s="33"/>
      <c r="I67" s="33"/>
      <c r="J67" s="47" t="s">
        <v>167</v>
      </c>
      <c r="K67" s="57"/>
      <c r="L67" s="41" t="s">
        <v>200</v>
      </c>
      <c r="M67" s="57"/>
      <c r="N67" s="43"/>
      <c r="O67" s="43"/>
      <c r="P67" s="32"/>
      <c r="Q67" s="32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49" t="s">
        <v>118</v>
      </c>
      <c r="AJ67" s="58">
        <v>2005</v>
      </c>
      <c r="AK67" s="51"/>
      <c r="AL67" s="51"/>
      <c r="AM67" s="51"/>
      <c r="AN67" s="52">
        <v>245000</v>
      </c>
      <c r="AO67" s="46" t="s">
        <v>338</v>
      </c>
      <c r="AP67" s="43"/>
      <c r="AQ67" s="43"/>
      <c r="AR67" s="43"/>
      <c r="AS67" s="43"/>
      <c r="AT67" s="43"/>
      <c r="AU67" s="43"/>
      <c r="AV67" s="43"/>
    </row>
    <row r="68" spans="1:48" x14ac:dyDescent="0.2">
      <c r="A68" s="30"/>
      <c r="B68" s="37"/>
      <c r="C68" s="56" t="s">
        <v>124</v>
      </c>
      <c r="D68" s="42" t="s">
        <v>147</v>
      </c>
      <c r="E68" s="43"/>
      <c r="F68" s="33"/>
      <c r="G68" s="33"/>
      <c r="H68" s="33"/>
      <c r="I68" s="33"/>
      <c r="J68" s="47" t="s">
        <v>167</v>
      </c>
      <c r="K68" s="57"/>
      <c r="L68" s="41" t="s">
        <v>198</v>
      </c>
      <c r="M68" s="57"/>
      <c r="N68" s="43"/>
      <c r="O68" s="43"/>
      <c r="P68" s="32"/>
      <c r="Q68" s="32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49" t="s">
        <v>118</v>
      </c>
      <c r="AJ68" s="58">
        <v>2005</v>
      </c>
      <c r="AK68" s="51"/>
      <c r="AL68" s="51"/>
      <c r="AM68" s="51"/>
      <c r="AN68" s="52">
        <v>1785000</v>
      </c>
      <c r="AO68" s="46" t="s">
        <v>338</v>
      </c>
      <c r="AP68" s="43"/>
      <c r="AQ68" s="43"/>
      <c r="AR68" s="43"/>
      <c r="AS68" s="43"/>
      <c r="AT68" s="43"/>
      <c r="AU68" s="43"/>
      <c r="AV68" s="43"/>
    </row>
    <row r="69" spans="1:48" x14ac:dyDescent="0.2">
      <c r="A69" s="30"/>
      <c r="B69" s="37"/>
      <c r="C69" s="56" t="s">
        <v>124</v>
      </c>
      <c r="D69" s="42" t="s">
        <v>147</v>
      </c>
      <c r="E69" s="43"/>
      <c r="F69" s="33"/>
      <c r="G69" s="33"/>
      <c r="H69" s="33"/>
      <c r="I69" s="33"/>
      <c r="J69" s="47" t="s">
        <v>167</v>
      </c>
      <c r="K69" s="57"/>
      <c r="L69" s="41" t="s">
        <v>198</v>
      </c>
      <c r="M69" s="57"/>
      <c r="N69" s="43"/>
      <c r="O69" s="43"/>
      <c r="P69" s="32"/>
      <c r="Q69" s="32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49" t="s">
        <v>118</v>
      </c>
      <c r="AJ69" s="58">
        <v>2005</v>
      </c>
      <c r="AK69" s="51"/>
      <c r="AL69" s="51"/>
      <c r="AM69" s="51"/>
      <c r="AN69" s="52">
        <v>2975000</v>
      </c>
      <c r="AO69" s="46" t="s">
        <v>338</v>
      </c>
      <c r="AP69" s="43"/>
      <c r="AQ69" s="43"/>
      <c r="AR69" s="43"/>
      <c r="AS69" s="43"/>
      <c r="AT69" s="43"/>
      <c r="AU69" s="43"/>
      <c r="AV69" s="43"/>
    </row>
    <row r="70" spans="1:48" x14ac:dyDescent="0.2">
      <c r="A70" s="30"/>
      <c r="B70" s="37"/>
      <c r="C70" s="56" t="s">
        <v>123</v>
      </c>
      <c r="D70" s="42" t="s">
        <v>146</v>
      </c>
      <c r="E70" s="43"/>
      <c r="F70" s="33"/>
      <c r="G70" s="33"/>
      <c r="H70" s="33"/>
      <c r="I70" s="33"/>
      <c r="J70" s="47" t="s">
        <v>181</v>
      </c>
      <c r="K70" s="57"/>
      <c r="L70" s="41" t="s">
        <v>197</v>
      </c>
      <c r="M70" s="57"/>
      <c r="N70" s="43"/>
      <c r="O70" s="43"/>
      <c r="P70" s="32"/>
      <c r="Q70" s="32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49" t="s">
        <v>118</v>
      </c>
      <c r="AJ70" s="58">
        <v>2005</v>
      </c>
      <c r="AK70" s="51"/>
      <c r="AL70" s="51"/>
      <c r="AM70" s="51"/>
      <c r="AN70" s="52">
        <v>140000</v>
      </c>
      <c r="AO70" s="46" t="s">
        <v>338</v>
      </c>
      <c r="AP70" s="43"/>
      <c r="AQ70" s="43"/>
      <c r="AR70" s="43"/>
      <c r="AS70" s="43"/>
      <c r="AT70" s="43"/>
      <c r="AU70" s="43"/>
      <c r="AV70" s="43"/>
    </row>
    <row r="71" spans="1:48" x14ac:dyDescent="0.2">
      <c r="A71" s="30"/>
      <c r="B71" s="37"/>
      <c r="C71" s="56" t="s">
        <v>122</v>
      </c>
      <c r="D71" s="42" t="s">
        <v>145</v>
      </c>
      <c r="E71" s="43"/>
      <c r="F71" s="33"/>
      <c r="G71" s="33"/>
      <c r="H71" s="33"/>
      <c r="I71" s="33"/>
      <c r="J71" s="47" t="s">
        <v>182</v>
      </c>
      <c r="K71" s="57"/>
      <c r="L71" s="41" t="s">
        <v>196</v>
      </c>
      <c r="M71" s="57"/>
      <c r="N71" s="43"/>
      <c r="O71" s="43"/>
      <c r="P71" s="32"/>
      <c r="Q71" s="32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49" t="s">
        <v>118</v>
      </c>
      <c r="AJ71" s="58">
        <v>2005</v>
      </c>
      <c r="AK71" s="51"/>
      <c r="AL71" s="51"/>
      <c r="AM71" s="51"/>
      <c r="AN71" s="52">
        <v>135000</v>
      </c>
      <c r="AO71" s="46" t="s">
        <v>338</v>
      </c>
      <c r="AP71" s="43"/>
      <c r="AQ71" s="43"/>
      <c r="AR71" s="43"/>
      <c r="AS71" s="43"/>
      <c r="AT71" s="43"/>
      <c r="AU71" s="43"/>
      <c r="AV71" s="43"/>
    </row>
    <row r="72" spans="1:48" x14ac:dyDescent="0.2">
      <c r="A72" s="30"/>
      <c r="B72" s="37"/>
      <c r="C72" s="56" t="s">
        <v>136</v>
      </c>
      <c r="D72" s="42" t="s">
        <v>143</v>
      </c>
      <c r="E72" s="43"/>
      <c r="F72" s="33"/>
      <c r="G72" s="33"/>
      <c r="H72" s="33"/>
      <c r="I72" s="33"/>
      <c r="J72" s="47" t="s">
        <v>167</v>
      </c>
      <c r="K72" s="57"/>
      <c r="L72" s="41" t="s">
        <v>198</v>
      </c>
      <c r="M72" s="57"/>
      <c r="N72" s="43"/>
      <c r="O72" s="43"/>
      <c r="P72" s="32"/>
      <c r="Q72" s="32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49" t="s">
        <v>118</v>
      </c>
      <c r="AJ72" s="58">
        <v>2006</v>
      </c>
      <c r="AK72" s="51"/>
      <c r="AL72" s="51"/>
      <c r="AM72" s="51"/>
      <c r="AN72" s="52">
        <v>105000</v>
      </c>
      <c r="AO72" s="46" t="s">
        <v>338</v>
      </c>
      <c r="AP72" s="43"/>
      <c r="AQ72" s="43"/>
      <c r="AR72" s="43"/>
      <c r="AS72" s="43"/>
      <c r="AT72" s="43"/>
      <c r="AU72" s="43"/>
      <c r="AV72" s="43"/>
    </row>
    <row r="73" spans="1:48" x14ac:dyDescent="0.2">
      <c r="A73" s="30"/>
      <c r="B73" s="37"/>
      <c r="C73" s="56" t="s">
        <v>128</v>
      </c>
      <c r="D73" s="42" t="s">
        <v>152</v>
      </c>
      <c r="E73" s="43"/>
      <c r="F73" s="33"/>
      <c r="G73" s="33"/>
      <c r="H73" s="33"/>
      <c r="I73" s="33"/>
      <c r="J73" s="47" t="s">
        <v>183</v>
      </c>
      <c r="K73" s="57"/>
      <c r="L73" s="41" t="s">
        <v>196</v>
      </c>
      <c r="M73" s="57"/>
      <c r="N73" s="43"/>
      <c r="O73" s="43"/>
      <c r="P73" s="32"/>
      <c r="Q73" s="32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49" t="s">
        <v>118</v>
      </c>
      <c r="AJ73" s="58">
        <v>2006</v>
      </c>
      <c r="AK73" s="51"/>
      <c r="AL73" s="51"/>
      <c r="AM73" s="51"/>
      <c r="AN73" s="52">
        <v>1650000</v>
      </c>
      <c r="AO73" s="46" t="s">
        <v>338</v>
      </c>
      <c r="AP73" s="43"/>
      <c r="AQ73" s="43"/>
      <c r="AR73" s="43"/>
      <c r="AS73" s="43"/>
      <c r="AT73" s="43"/>
      <c r="AU73" s="43"/>
      <c r="AV73" s="43"/>
    </row>
    <row r="74" spans="1:48" x14ac:dyDescent="0.2">
      <c r="A74" s="30"/>
      <c r="B74" s="37"/>
      <c r="C74" s="56" t="s">
        <v>137</v>
      </c>
      <c r="D74" s="42" t="s">
        <v>161</v>
      </c>
      <c r="E74" s="43"/>
      <c r="F74" s="33"/>
      <c r="G74" s="33"/>
      <c r="H74" s="33"/>
      <c r="I74" s="33"/>
      <c r="J74" s="47" t="s">
        <v>184</v>
      </c>
      <c r="K74" s="57"/>
      <c r="L74" s="41" t="s">
        <v>203</v>
      </c>
      <c r="M74" s="57"/>
      <c r="N74" s="43"/>
      <c r="O74" s="43"/>
      <c r="P74" s="32"/>
      <c r="Q74" s="32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49" t="s">
        <v>118</v>
      </c>
      <c r="AJ74" s="58">
        <v>2006</v>
      </c>
      <c r="AK74" s="51"/>
      <c r="AL74" s="51"/>
      <c r="AM74" s="51"/>
      <c r="AN74" s="52">
        <v>8760000</v>
      </c>
      <c r="AO74" s="46" t="s">
        <v>338</v>
      </c>
      <c r="AP74" s="43"/>
      <c r="AQ74" s="43"/>
      <c r="AR74" s="43"/>
      <c r="AS74" s="43"/>
      <c r="AT74" s="43"/>
      <c r="AU74" s="43"/>
      <c r="AV74" s="43"/>
    </row>
    <row r="75" spans="1:48" x14ac:dyDescent="0.2">
      <c r="A75" s="30"/>
      <c r="B75" s="37"/>
      <c r="C75" s="56" t="s">
        <v>124</v>
      </c>
      <c r="D75" s="42" t="s">
        <v>147</v>
      </c>
      <c r="E75" s="43"/>
      <c r="F75" s="33"/>
      <c r="G75" s="33"/>
      <c r="H75" s="33"/>
      <c r="I75" s="33"/>
      <c r="J75" s="47" t="s">
        <v>167</v>
      </c>
      <c r="K75" s="57"/>
      <c r="L75" s="41" t="s">
        <v>204</v>
      </c>
      <c r="M75" s="57"/>
      <c r="N75" s="43"/>
      <c r="O75" s="43"/>
      <c r="P75" s="32"/>
      <c r="Q75" s="32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49" t="s">
        <v>118</v>
      </c>
      <c r="AJ75" s="58">
        <v>2006</v>
      </c>
      <c r="AK75" s="51"/>
      <c r="AL75" s="51"/>
      <c r="AM75" s="51"/>
      <c r="AN75" s="52">
        <v>1000000</v>
      </c>
      <c r="AO75" s="46" t="s">
        <v>338</v>
      </c>
      <c r="AP75" s="43"/>
      <c r="AQ75" s="43"/>
      <c r="AR75" s="43"/>
      <c r="AS75" s="43"/>
      <c r="AT75" s="43"/>
      <c r="AU75" s="43"/>
      <c r="AV75" s="43"/>
    </row>
    <row r="76" spans="1:48" x14ac:dyDescent="0.2">
      <c r="A76" s="30"/>
      <c r="B76" s="37"/>
      <c r="C76" s="56" t="s">
        <v>138</v>
      </c>
      <c r="D76" s="42" t="s">
        <v>162</v>
      </c>
      <c r="E76" s="43"/>
      <c r="F76" s="33"/>
      <c r="G76" s="33"/>
      <c r="H76" s="33"/>
      <c r="I76" s="33"/>
      <c r="J76" s="47" t="s">
        <v>167</v>
      </c>
      <c r="K76" s="57"/>
      <c r="L76" s="41" t="s">
        <v>194</v>
      </c>
      <c r="M76" s="57"/>
      <c r="N76" s="43"/>
      <c r="O76" s="43"/>
      <c r="P76" s="32"/>
      <c r="Q76" s="32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49" t="s">
        <v>118</v>
      </c>
      <c r="AJ76" s="58">
        <v>2006</v>
      </c>
      <c r="AK76" s="51"/>
      <c r="AL76" s="51"/>
      <c r="AM76" s="51"/>
      <c r="AN76" s="52">
        <v>800000</v>
      </c>
      <c r="AO76" s="46" t="s">
        <v>338</v>
      </c>
      <c r="AP76" s="43"/>
      <c r="AQ76" s="43"/>
      <c r="AR76" s="43"/>
      <c r="AS76" s="43"/>
      <c r="AT76" s="43"/>
      <c r="AU76" s="43"/>
      <c r="AV76" s="43"/>
    </row>
    <row r="77" spans="1:48" x14ac:dyDescent="0.2">
      <c r="A77" s="30"/>
      <c r="B77" s="37"/>
      <c r="C77" s="56" t="s">
        <v>139</v>
      </c>
      <c r="D77" s="42" t="s">
        <v>163</v>
      </c>
      <c r="E77" s="43"/>
      <c r="F77" s="33"/>
      <c r="G77" s="33"/>
      <c r="H77" s="33"/>
      <c r="I77" s="33"/>
      <c r="J77" s="47" t="s">
        <v>185</v>
      </c>
      <c r="K77" s="57"/>
      <c r="L77" s="41" t="s">
        <v>195</v>
      </c>
      <c r="M77" s="57"/>
      <c r="N77" s="43"/>
      <c r="O77" s="43"/>
      <c r="P77" s="32"/>
      <c r="Q77" s="32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49" t="s">
        <v>118</v>
      </c>
      <c r="AJ77" s="58">
        <v>2006</v>
      </c>
      <c r="AK77" s="51"/>
      <c r="AL77" s="51"/>
      <c r="AM77" s="51"/>
      <c r="AN77" s="52">
        <v>44000000</v>
      </c>
      <c r="AO77" s="46" t="s">
        <v>338</v>
      </c>
      <c r="AP77" s="43"/>
      <c r="AQ77" s="43"/>
      <c r="AR77" s="43"/>
      <c r="AS77" s="43"/>
      <c r="AT77" s="43"/>
      <c r="AU77" s="43"/>
      <c r="AV77" s="43"/>
    </row>
    <row r="78" spans="1:48" x14ac:dyDescent="0.2">
      <c r="A78" s="30"/>
      <c r="B78" s="37"/>
      <c r="C78" s="56" t="s">
        <v>133</v>
      </c>
      <c r="D78" s="42" t="s">
        <v>158</v>
      </c>
      <c r="E78" s="43"/>
      <c r="F78" s="33"/>
      <c r="G78" s="33"/>
      <c r="H78" s="33"/>
      <c r="I78" s="33"/>
      <c r="J78" s="47" t="s">
        <v>167</v>
      </c>
      <c r="K78" s="57"/>
      <c r="L78" s="41" t="s">
        <v>199</v>
      </c>
      <c r="M78" s="57"/>
      <c r="N78" s="43"/>
      <c r="O78" s="43"/>
      <c r="P78" s="32"/>
      <c r="Q78" s="32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49" t="s">
        <v>118</v>
      </c>
      <c r="AJ78" s="58">
        <v>2006</v>
      </c>
      <c r="AK78" s="51"/>
      <c r="AL78" s="51"/>
      <c r="AM78" s="51"/>
      <c r="AN78" s="52">
        <v>160000</v>
      </c>
      <c r="AO78" s="46" t="s">
        <v>338</v>
      </c>
      <c r="AP78" s="43"/>
      <c r="AQ78" s="43"/>
      <c r="AR78" s="43"/>
      <c r="AS78" s="43"/>
      <c r="AT78" s="43"/>
      <c r="AU78" s="43"/>
      <c r="AV78" s="43"/>
    </row>
    <row r="79" spans="1:48" x14ac:dyDescent="0.2">
      <c r="A79" s="30"/>
      <c r="B79" s="37"/>
      <c r="C79" s="56" t="s">
        <v>132</v>
      </c>
      <c r="D79" s="42" t="s">
        <v>143</v>
      </c>
      <c r="E79" s="43"/>
      <c r="F79" s="33"/>
      <c r="G79" s="33"/>
      <c r="H79" s="33"/>
      <c r="I79" s="33"/>
      <c r="J79" s="47" t="s">
        <v>176</v>
      </c>
      <c r="K79" s="57"/>
      <c r="L79" s="41" t="s">
        <v>200</v>
      </c>
      <c r="M79" s="57"/>
      <c r="N79" s="43"/>
      <c r="O79" s="43"/>
      <c r="P79" s="32"/>
      <c r="Q79" s="32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49" t="s">
        <v>118</v>
      </c>
      <c r="AJ79" s="58">
        <v>2006</v>
      </c>
      <c r="AK79" s="51"/>
      <c r="AL79" s="51"/>
      <c r="AM79" s="51"/>
      <c r="AN79" s="52">
        <v>612500</v>
      </c>
      <c r="AO79" s="46" t="s">
        <v>110</v>
      </c>
      <c r="AP79" s="43"/>
      <c r="AQ79" s="43"/>
      <c r="AR79" s="43"/>
      <c r="AS79" s="43"/>
      <c r="AT79" s="43"/>
      <c r="AU79" s="43"/>
      <c r="AV79" s="43"/>
    </row>
    <row r="80" spans="1:48" x14ac:dyDescent="0.2">
      <c r="A80" s="30"/>
      <c r="B80" s="37"/>
      <c r="C80" s="56" t="s">
        <v>124</v>
      </c>
      <c r="D80" s="42" t="s">
        <v>147</v>
      </c>
      <c r="E80" s="43"/>
      <c r="F80" s="33"/>
      <c r="G80" s="33"/>
      <c r="H80" s="33"/>
      <c r="I80" s="33"/>
      <c r="J80" s="47" t="s">
        <v>167</v>
      </c>
      <c r="K80" s="57"/>
      <c r="L80" s="41" t="s">
        <v>205</v>
      </c>
      <c r="M80" s="57"/>
      <c r="N80" s="43"/>
      <c r="O80" s="43"/>
      <c r="P80" s="32"/>
      <c r="Q80" s="32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49" t="s">
        <v>118</v>
      </c>
      <c r="AJ80" s="58">
        <v>2006</v>
      </c>
      <c r="AK80" s="51"/>
      <c r="AL80" s="51"/>
      <c r="AM80" s="51"/>
      <c r="AN80" s="52">
        <v>1000000</v>
      </c>
      <c r="AO80" s="46" t="s">
        <v>338</v>
      </c>
      <c r="AP80" s="43"/>
      <c r="AQ80" s="43"/>
      <c r="AR80" s="43"/>
      <c r="AS80" s="43"/>
      <c r="AT80" s="43"/>
      <c r="AU80" s="43"/>
      <c r="AV80" s="43"/>
    </row>
    <row r="81" spans="1:48" x14ac:dyDescent="0.2">
      <c r="A81" s="30"/>
      <c r="B81" s="37"/>
      <c r="C81" s="56" t="s">
        <v>135</v>
      </c>
      <c r="D81" s="42" t="s">
        <v>160</v>
      </c>
      <c r="E81" s="43"/>
      <c r="F81" s="33"/>
      <c r="G81" s="33"/>
      <c r="H81" s="33"/>
      <c r="I81" s="33"/>
      <c r="J81" s="47" t="s">
        <v>186</v>
      </c>
      <c r="K81" s="57"/>
      <c r="L81" s="41" t="s">
        <v>196</v>
      </c>
      <c r="M81" s="57"/>
      <c r="N81" s="43"/>
      <c r="O81" s="43"/>
      <c r="P81" s="32"/>
      <c r="Q81" s="32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49" t="s">
        <v>118</v>
      </c>
      <c r="AJ81" s="58">
        <v>2006</v>
      </c>
      <c r="AK81" s="51"/>
      <c r="AL81" s="51"/>
      <c r="AM81" s="51"/>
      <c r="AN81" s="52">
        <v>960000</v>
      </c>
      <c r="AO81" s="46" t="s">
        <v>339</v>
      </c>
      <c r="AP81" s="43"/>
      <c r="AQ81" s="43"/>
      <c r="AR81" s="43"/>
      <c r="AS81" s="43"/>
      <c r="AT81" s="43"/>
      <c r="AU81" s="43"/>
      <c r="AV81" s="43"/>
    </row>
    <row r="82" spans="1:48" x14ac:dyDescent="0.2">
      <c r="A82" s="30"/>
      <c r="B82" s="37"/>
      <c r="C82" s="56" t="s">
        <v>132</v>
      </c>
      <c r="D82" s="42" t="s">
        <v>143</v>
      </c>
      <c r="E82" s="43"/>
      <c r="F82" s="33"/>
      <c r="G82" s="33"/>
      <c r="H82" s="33"/>
      <c r="I82" s="33"/>
      <c r="J82" s="47" t="s">
        <v>176</v>
      </c>
      <c r="K82" s="57"/>
      <c r="L82" s="41" t="s">
        <v>200</v>
      </c>
      <c r="M82" s="57"/>
      <c r="N82" s="43"/>
      <c r="O82" s="43"/>
      <c r="P82" s="32"/>
      <c r="Q82" s="32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49" t="s">
        <v>118</v>
      </c>
      <c r="AJ82" s="58">
        <v>2006</v>
      </c>
      <c r="AK82" s="51"/>
      <c r="AL82" s="51"/>
      <c r="AM82" s="51"/>
      <c r="AN82" s="52">
        <v>980000</v>
      </c>
      <c r="AO82" s="46" t="s">
        <v>110</v>
      </c>
      <c r="AP82" s="43"/>
      <c r="AQ82" s="43"/>
      <c r="AR82" s="43"/>
      <c r="AS82" s="43"/>
      <c r="AT82" s="43"/>
      <c r="AU82" s="43"/>
      <c r="AV82" s="43"/>
    </row>
    <row r="83" spans="1:48" x14ac:dyDescent="0.2">
      <c r="A83" s="30"/>
      <c r="B83" s="37"/>
      <c r="C83" s="56" t="s">
        <v>135</v>
      </c>
      <c r="D83" s="42" t="s">
        <v>164</v>
      </c>
      <c r="E83" s="43"/>
      <c r="F83" s="33"/>
      <c r="G83" s="33"/>
      <c r="H83" s="33"/>
      <c r="I83" s="33"/>
      <c r="J83" s="47" t="s">
        <v>183</v>
      </c>
      <c r="K83" s="57"/>
      <c r="L83" s="41" t="s">
        <v>196</v>
      </c>
      <c r="M83" s="57"/>
      <c r="N83" s="43"/>
      <c r="O83" s="43"/>
      <c r="P83" s="32"/>
      <c r="Q83" s="32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49" t="s">
        <v>118</v>
      </c>
      <c r="AJ83" s="58">
        <v>2006</v>
      </c>
      <c r="AK83" s="51"/>
      <c r="AL83" s="51"/>
      <c r="AM83" s="51"/>
      <c r="AN83" s="52">
        <v>880000</v>
      </c>
      <c r="AO83" s="46" t="s">
        <v>338</v>
      </c>
      <c r="AP83" s="43"/>
      <c r="AQ83" s="43"/>
      <c r="AR83" s="43"/>
      <c r="AS83" s="43"/>
      <c r="AT83" s="43"/>
      <c r="AU83" s="43"/>
      <c r="AV83" s="43"/>
    </row>
    <row r="84" spans="1:48" x14ac:dyDescent="0.2">
      <c r="A84" s="30"/>
      <c r="B84" s="37"/>
      <c r="C84" s="56" t="s">
        <v>126</v>
      </c>
      <c r="D84" s="42" t="s">
        <v>157</v>
      </c>
      <c r="E84" s="43"/>
      <c r="F84" s="33"/>
      <c r="G84" s="33"/>
      <c r="H84" s="33"/>
      <c r="I84" s="33"/>
      <c r="J84" s="47" t="s">
        <v>187</v>
      </c>
      <c r="K84" s="57"/>
      <c r="L84" s="41" t="s">
        <v>196</v>
      </c>
      <c r="M84" s="57"/>
      <c r="N84" s="43"/>
      <c r="O84" s="43"/>
      <c r="P84" s="32"/>
      <c r="Q84" s="32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49" t="s">
        <v>118</v>
      </c>
      <c r="AJ84" s="58">
        <v>2006</v>
      </c>
      <c r="AK84" s="51"/>
      <c r="AL84" s="51"/>
      <c r="AM84" s="51"/>
      <c r="AN84" s="52">
        <v>7840000</v>
      </c>
      <c r="AO84" s="46"/>
      <c r="AP84" s="43"/>
      <c r="AQ84" s="43"/>
      <c r="AR84" s="43"/>
      <c r="AS84" s="46" t="s">
        <v>337</v>
      </c>
      <c r="AT84" s="43"/>
      <c r="AU84" s="43"/>
      <c r="AV84" s="43"/>
    </row>
    <row r="85" spans="1:48" x14ac:dyDescent="0.2">
      <c r="A85" s="30"/>
      <c r="B85" s="37"/>
      <c r="C85" s="56" t="s">
        <v>125</v>
      </c>
      <c r="D85" s="42" t="s">
        <v>156</v>
      </c>
      <c r="E85" s="43"/>
      <c r="F85" s="33"/>
      <c r="G85" s="33"/>
      <c r="H85" s="33"/>
      <c r="I85" s="33"/>
      <c r="J85" s="47" t="s">
        <v>187</v>
      </c>
      <c r="K85" s="57"/>
      <c r="L85" s="41" t="s">
        <v>195</v>
      </c>
      <c r="M85" s="57"/>
      <c r="N85" s="43"/>
      <c r="O85" s="43"/>
      <c r="P85" s="32"/>
      <c r="Q85" s="32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49" t="s">
        <v>118</v>
      </c>
      <c r="AJ85" s="58">
        <v>2006</v>
      </c>
      <c r="AK85" s="51"/>
      <c r="AL85" s="51"/>
      <c r="AM85" s="51"/>
      <c r="AN85" s="52">
        <v>800000</v>
      </c>
      <c r="AO85" s="46"/>
      <c r="AP85" s="43"/>
      <c r="AQ85" s="43"/>
      <c r="AR85" s="43"/>
      <c r="AS85" s="46" t="s">
        <v>337</v>
      </c>
      <c r="AT85" s="43"/>
      <c r="AU85" s="43"/>
      <c r="AV85" s="43"/>
    </row>
    <row r="86" spans="1:48" x14ac:dyDescent="0.2">
      <c r="A86" s="30"/>
      <c r="B86" s="37"/>
      <c r="C86" s="56" t="s">
        <v>135</v>
      </c>
      <c r="D86" s="42" t="s">
        <v>160</v>
      </c>
      <c r="E86" s="43"/>
      <c r="F86" s="33"/>
      <c r="G86" s="33"/>
      <c r="H86" s="33"/>
      <c r="I86" s="33"/>
      <c r="J86" s="47" t="s">
        <v>188</v>
      </c>
      <c r="K86" s="57"/>
      <c r="L86" s="41" t="s">
        <v>196</v>
      </c>
      <c r="M86" s="57"/>
      <c r="N86" s="43"/>
      <c r="O86" s="43"/>
      <c r="P86" s="32"/>
      <c r="Q86" s="32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49" t="s">
        <v>118</v>
      </c>
      <c r="AJ86" s="58">
        <v>2006</v>
      </c>
      <c r="AK86" s="51"/>
      <c r="AL86" s="51"/>
      <c r="AM86" s="51"/>
      <c r="AN86" s="52">
        <v>1040000</v>
      </c>
      <c r="AO86" s="46" t="s">
        <v>338</v>
      </c>
      <c r="AP86" s="43"/>
      <c r="AQ86" s="43"/>
      <c r="AR86" s="43"/>
      <c r="AS86" s="43"/>
      <c r="AT86" s="43"/>
      <c r="AU86" s="43"/>
      <c r="AV86" s="43"/>
    </row>
    <row r="87" spans="1:48" x14ac:dyDescent="0.2">
      <c r="A87" s="30"/>
      <c r="B87" s="37"/>
      <c r="C87" s="56" t="s">
        <v>124</v>
      </c>
      <c r="D87" s="42" t="s">
        <v>147</v>
      </c>
      <c r="E87" s="43"/>
      <c r="F87" s="33"/>
      <c r="G87" s="33"/>
      <c r="H87" s="33"/>
      <c r="I87" s="33"/>
      <c r="J87" s="47" t="s">
        <v>167</v>
      </c>
      <c r="K87" s="57"/>
      <c r="L87" s="41" t="s">
        <v>205</v>
      </c>
      <c r="M87" s="57"/>
      <c r="N87" s="43"/>
      <c r="O87" s="43"/>
      <c r="P87" s="32"/>
      <c r="Q87" s="32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49" t="s">
        <v>118</v>
      </c>
      <c r="AJ87" s="58">
        <v>2006</v>
      </c>
      <c r="AK87" s="51"/>
      <c r="AL87" s="51"/>
      <c r="AM87" s="51"/>
      <c r="AN87" s="52">
        <v>1125000</v>
      </c>
      <c r="AO87" s="46" t="s">
        <v>110</v>
      </c>
      <c r="AP87" s="43"/>
      <c r="AQ87" s="43"/>
      <c r="AR87" s="43"/>
      <c r="AS87" s="43"/>
      <c r="AT87" s="43"/>
      <c r="AU87" s="43"/>
      <c r="AV87" s="43"/>
    </row>
    <row r="88" spans="1:48" x14ac:dyDescent="0.2">
      <c r="A88" s="30"/>
      <c r="B88" s="37"/>
      <c r="C88" s="56" t="s">
        <v>120</v>
      </c>
      <c r="D88" s="42" t="s">
        <v>143</v>
      </c>
      <c r="E88" s="43"/>
      <c r="F88" s="33"/>
      <c r="G88" s="33"/>
      <c r="H88" s="33"/>
      <c r="I88" s="33"/>
      <c r="J88" s="47" t="s">
        <v>167</v>
      </c>
      <c r="K88" s="57"/>
      <c r="L88" s="41" t="s">
        <v>200</v>
      </c>
      <c r="M88" s="57"/>
      <c r="N88" s="43"/>
      <c r="O88" s="43"/>
      <c r="P88" s="32"/>
      <c r="Q88" s="32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49" t="s">
        <v>118</v>
      </c>
      <c r="AJ88" s="58">
        <v>2006</v>
      </c>
      <c r="AK88" s="51"/>
      <c r="AL88" s="51"/>
      <c r="AM88" s="51"/>
      <c r="AN88" s="52">
        <v>1600000</v>
      </c>
      <c r="AO88" s="46" t="s">
        <v>338</v>
      </c>
      <c r="AP88" s="43"/>
      <c r="AQ88" s="43"/>
      <c r="AR88" s="43"/>
      <c r="AS88" s="43"/>
      <c r="AT88" s="43"/>
      <c r="AU88" s="43"/>
      <c r="AV88" s="43"/>
    </row>
    <row r="89" spans="1:48" x14ac:dyDescent="0.2">
      <c r="A89" s="30"/>
      <c r="B89" s="37"/>
      <c r="C89" s="56" t="s">
        <v>132</v>
      </c>
      <c r="D89" s="42" t="s">
        <v>143</v>
      </c>
      <c r="E89" s="43"/>
      <c r="F89" s="33"/>
      <c r="G89" s="33"/>
      <c r="H89" s="33"/>
      <c r="I89" s="33"/>
      <c r="J89" s="47" t="s">
        <v>176</v>
      </c>
      <c r="K89" s="57"/>
      <c r="L89" s="41" t="s">
        <v>200</v>
      </c>
      <c r="M89" s="57"/>
      <c r="N89" s="43"/>
      <c r="O89" s="43"/>
      <c r="P89" s="32"/>
      <c r="Q89" s="32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49" t="s">
        <v>118</v>
      </c>
      <c r="AJ89" s="58">
        <v>2006</v>
      </c>
      <c r="AK89" s="51"/>
      <c r="AL89" s="51"/>
      <c r="AM89" s="51"/>
      <c r="AN89" s="52">
        <v>280000</v>
      </c>
      <c r="AO89" s="46" t="s">
        <v>110</v>
      </c>
      <c r="AP89" s="43"/>
      <c r="AQ89" s="43"/>
      <c r="AR89" s="43"/>
      <c r="AS89" s="43"/>
      <c r="AT89" s="43"/>
      <c r="AU89" s="43"/>
      <c r="AV89" s="43"/>
    </row>
    <row r="90" spans="1:48" x14ac:dyDescent="0.2">
      <c r="A90" s="30"/>
      <c r="B90" s="37"/>
      <c r="C90" s="56" t="s">
        <v>125</v>
      </c>
      <c r="D90" s="42" t="s">
        <v>156</v>
      </c>
      <c r="E90" s="43"/>
      <c r="F90" s="33"/>
      <c r="G90" s="33"/>
      <c r="H90" s="33"/>
      <c r="I90" s="33"/>
      <c r="J90" s="47" t="s">
        <v>187</v>
      </c>
      <c r="K90" s="57"/>
      <c r="L90" s="41" t="s">
        <v>195</v>
      </c>
      <c r="M90" s="57"/>
      <c r="N90" s="43"/>
      <c r="O90" s="43"/>
      <c r="P90" s="32"/>
      <c r="Q90" s="32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49" t="s">
        <v>118</v>
      </c>
      <c r="AJ90" s="58">
        <v>2006</v>
      </c>
      <c r="AK90" s="51"/>
      <c r="AL90" s="51"/>
      <c r="AM90" s="51"/>
      <c r="AN90" s="52">
        <v>680000</v>
      </c>
      <c r="AO90" s="46" t="s">
        <v>339</v>
      </c>
      <c r="AP90" s="43"/>
      <c r="AQ90" s="43"/>
      <c r="AR90" s="43"/>
      <c r="AS90" s="43"/>
      <c r="AT90" s="43"/>
      <c r="AU90" s="43"/>
      <c r="AV90" s="43"/>
    </row>
    <row r="91" spans="1:48" x14ac:dyDescent="0.2">
      <c r="A91" s="30"/>
      <c r="B91" s="37"/>
      <c r="C91" s="56" t="s">
        <v>126</v>
      </c>
      <c r="D91" s="42" t="s">
        <v>157</v>
      </c>
      <c r="E91" s="43"/>
      <c r="F91" s="33"/>
      <c r="G91" s="33"/>
      <c r="H91" s="33"/>
      <c r="I91" s="33"/>
      <c r="J91" s="47" t="s">
        <v>187</v>
      </c>
      <c r="K91" s="57"/>
      <c r="L91" s="41" t="s">
        <v>196</v>
      </c>
      <c r="M91" s="57"/>
      <c r="N91" s="43"/>
      <c r="O91" s="43"/>
      <c r="P91" s="32"/>
      <c r="Q91" s="32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49" t="s">
        <v>118</v>
      </c>
      <c r="AJ91" s="58">
        <v>2006</v>
      </c>
      <c r="AK91" s="51"/>
      <c r="AL91" s="51"/>
      <c r="AM91" s="51"/>
      <c r="AN91" s="52">
        <v>7840000</v>
      </c>
      <c r="AO91" s="46" t="s">
        <v>339</v>
      </c>
      <c r="AP91" s="43"/>
      <c r="AQ91" s="43"/>
      <c r="AR91" s="43"/>
      <c r="AS91" s="43"/>
      <c r="AT91" s="43"/>
      <c r="AU91" s="43"/>
      <c r="AV91" s="43"/>
    </row>
    <row r="92" spans="1:48" x14ac:dyDescent="0.2">
      <c r="A92" s="30"/>
      <c r="B92" s="37"/>
      <c r="C92" s="56" t="s">
        <v>133</v>
      </c>
      <c r="D92" s="42" t="s">
        <v>158</v>
      </c>
      <c r="E92" s="43"/>
      <c r="F92" s="33"/>
      <c r="G92" s="33"/>
      <c r="H92" s="33"/>
      <c r="I92" s="33"/>
      <c r="J92" s="47" t="s">
        <v>167</v>
      </c>
      <c r="K92" s="57"/>
      <c r="L92" s="41" t="s">
        <v>199</v>
      </c>
      <c r="M92" s="57"/>
      <c r="N92" s="43"/>
      <c r="O92" s="43"/>
      <c r="P92" s="32"/>
      <c r="Q92" s="32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49" t="s">
        <v>118</v>
      </c>
      <c r="AJ92" s="58">
        <v>2006</v>
      </c>
      <c r="AK92" s="51"/>
      <c r="AL92" s="51"/>
      <c r="AM92" s="51"/>
      <c r="AN92" s="52">
        <v>160000</v>
      </c>
      <c r="AO92" s="46" t="s">
        <v>339</v>
      </c>
      <c r="AP92" s="43"/>
      <c r="AQ92" s="43"/>
      <c r="AR92" s="43"/>
      <c r="AS92" s="43"/>
      <c r="AT92" s="43"/>
      <c r="AU92" s="43"/>
      <c r="AV92" s="43"/>
    </row>
    <row r="93" spans="1:48" x14ac:dyDescent="0.2">
      <c r="A93" s="30"/>
      <c r="B93" s="37"/>
      <c r="C93" s="56" t="s">
        <v>135</v>
      </c>
      <c r="D93" s="42" t="s">
        <v>160</v>
      </c>
      <c r="E93" s="43"/>
      <c r="F93" s="33"/>
      <c r="G93" s="33"/>
      <c r="H93" s="33"/>
      <c r="I93" s="33"/>
      <c r="J93" s="47" t="s">
        <v>189</v>
      </c>
      <c r="K93" s="57"/>
      <c r="L93" s="41" t="s">
        <v>196</v>
      </c>
      <c r="M93" s="57"/>
      <c r="N93" s="43"/>
      <c r="O93" s="43"/>
      <c r="P93" s="32"/>
      <c r="Q93" s="32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49" t="s">
        <v>118</v>
      </c>
      <c r="AJ93" s="58">
        <v>2006</v>
      </c>
      <c r="AK93" s="51"/>
      <c r="AL93" s="51"/>
      <c r="AM93" s="51"/>
      <c r="AN93" s="52">
        <v>1200000</v>
      </c>
      <c r="AO93" s="46" t="s">
        <v>110</v>
      </c>
      <c r="AP93" s="43"/>
      <c r="AQ93" s="43"/>
      <c r="AR93" s="43"/>
      <c r="AS93" s="43"/>
      <c r="AT93" s="43"/>
      <c r="AU93" s="43"/>
      <c r="AV93" s="43"/>
    </row>
    <row r="94" spans="1:48" x14ac:dyDescent="0.2">
      <c r="A94" s="30"/>
      <c r="B94" s="37"/>
      <c r="C94" s="56" t="s">
        <v>132</v>
      </c>
      <c r="D94" s="42" t="s">
        <v>143</v>
      </c>
      <c r="E94" s="43"/>
      <c r="F94" s="33"/>
      <c r="G94" s="33"/>
      <c r="H94" s="33"/>
      <c r="I94" s="33"/>
      <c r="J94" s="47" t="s">
        <v>190</v>
      </c>
      <c r="K94" s="57"/>
      <c r="L94" s="41" t="s">
        <v>200</v>
      </c>
      <c r="M94" s="57"/>
      <c r="N94" s="43"/>
      <c r="O94" s="43"/>
      <c r="P94" s="32"/>
      <c r="Q94" s="32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49" t="s">
        <v>118</v>
      </c>
      <c r="AJ94" s="58">
        <v>2006</v>
      </c>
      <c r="AK94" s="51"/>
      <c r="AL94" s="51"/>
      <c r="AM94" s="51"/>
      <c r="AN94" s="52">
        <v>245000</v>
      </c>
      <c r="AO94" s="46" t="s">
        <v>339</v>
      </c>
      <c r="AP94" s="43"/>
      <c r="AQ94" s="43"/>
      <c r="AR94" s="43"/>
      <c r="AS94" s="43"/>
      <c r="AT94" s="43"/>
      <c r="AU94" s="43"/>
      <c r="AV94" s="43"/>
    </row>
    <row r="95" spans="1:48" x14ac:dyDescent="0.2">
      <c r="A95" s="30"/>
      <c r="B95" s="37"/>
      <c r="C95" s="56" t="s">
        <v>140</v>
      </c>
      <c r="D95" s="42" t="s">
        <v>165</v>
      </c>
      <c r="E95" s="43"/>
      <c r="F95" s="33"/>
      <c r="G95" s="33"/>
      <c r="H95" s="33"/>
      <c r="I95" s="33"/>
      <c r="J95" s="47" t="s">
        <v>191</v>
      </c>
      <c r="K95" s="57"/>
      <c r="L95" s="41" t="s">
        <v>206</v>
      </c>
      <c r="M95" s="57"/>
      <c r="N95" s="43"/>
      <c r="O95" s="43"/>
      <c r="P95" s="32"/>
      <c r="Q95" s="32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49" t="s">
        <v>118</v>
      </c>
      <c r="AJ95" s="58">
        <v>2006</v>
      </c>
      <c r="AK95" s="51"/>
      <c r="AL95" s="51"/>
      <c r="AM95" s="51"/>
      <c r="AN95" s="59">
        <v>520000</v>
      </c>
      <c r="AO95" s="46" t="s">
        <v>110</v>
      </c>
      <c r="AP95" s="43"/>
      <c r="AQ95" s="43"/>
      <c r="AR95" s="43"/>
      <c r="AS95" s="43"/>
      <c r="AT95" s="43"/>
      <c r="AU95" s="43"/>
      <c r="AV95" s="43"/>
    </row>
    <row r="96" spans="1:48" x14ac:dyDescent="0.2">
      <c r="A96" s="30"/>
      <c r="B96" s="37"/>
      <c r="C96" s="56" t="s">
        <v>132</v>
      </c>
      <c r="D96" s="42" t="s">
        <v>143</v>
      </c>
      <c r="E96" s="43"/>
      <c r="F96" s="33"/>
      <c r="G96" s="33"/>
      <c r="H96" s="33"/>
      <c r="I96" s="33"/>
      <c r="J96" s="47" t="s">
        <v>176</v>
      </c>
      <c r="K96" s="57"/>
      <c r="L96" s="41" t="s">
        <v>200</v>
      </c>
      <c r="M96" s="57"/>
      <c r="N96" s="43"/>
      <c r="O96" s="43"/>
      <c r="P96" s="32"/>
      <c r="Q96" s="32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49" t="s">
        <v>118</v>
      </c>
      <c r="AJ96" s="58">
        <v>2006</v>
      </c>
      <c r="AK96" s="51"/>
      <c r="AL96" s="51"/>
      <c r="AM96" s="51"/>
      <c r="AN96" s="52">
        <v>280000</v>
      </c>
      <c r="AO96" s="46" t="s">
        <v>110</v>
      </c>
      <c r="AP96" s="43"/>
      <c r="AQ96" s="43"/>
      <c r="AR96" s="43"/>
      <c r="AS96" s="43"/>
      <c r="AT96" s="43"/>
      <c r="AU96" s="43"/>
      <c r="AV96" s="43"/>
    </row>
    <row r="97" spans="1:48" x14ac:dyDescent="0.2">
      <c r="A97" s="30"/>
      <c r="B97" s="37"/>
      <c r="C97" s="56" t="s">
        <v>123</v>
      </c>
      <c r="D97" s="42" t="s">
        <v>146</v>
      </c>
      <c r="E97" s="43"/>
      <c r="F97" s="33"/>
      <c r="G97" s="33"/>
      <c r="H97" s="33"/>
      <c r="I97" s="33"/>
      <c r="J97" s="47" t="s">
        <v>192</v>
      </c>
      <c r="K97" s="57"/>
      <c r="L97" s="41" t="s">
        <v>197</v>
      </c>
      <c r="M97" s="57"/>
      <c r="N97" s="43"/>
      <c r="O97" s="43"/>
      <c r="P97" s="32"/>
      <c r="Q97" s="32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49" t="s">
        <v>118</v>
      </c>
      <c r="AJ97" s="58">
        <v>2006</v>
      </c>
      <c r="AK97" s="51"/>
      <c r="AL97" s="51"/>
      <c r="AM97" s="51"/>
      <c r="AN97" s="52">
        <v>140000</v>
      </c>
      <c r="AO97" s="46" t="s">
        <v>339</v>
      </c>
      <c r="AP97" s="46"/>
      <c r="AQ97" s="46"/>
      <c r="AR97" s="46"/>
      <c r="AS97" s="46"/>
      <c r="AT97" s="43"/>
      <c r="AU97" s="43"/>
      <c r="AV97" s="43"/>
    </row>
    <row r="98" spans="1:48" x14ac:dyDescent="0.2">
      <c r="A98" s="30"/>
      <c r="B98" s="37"/>
      <c r="C98" s="56" t="s">
        <v>141</v>
      </c>
      <c r="D98" s="42" t="s">
        <v>166</v>
      </c>
      <c r="E98" s="43"/>
      <c r="F98" s="33"/>
      <c r="G98" s="33"/>
      <c r="H98" s="33"/>
      <c r="I98" s="33"/>
      <c r="J98" s="47" t="s">
        <v>184</v>
      </c>
      <c r="K98" s="57"/>
      <c r="L98" s="41" t="s">
        <v>194</v>
      </c>
      <c r="M98" s="60"/>
      <c r="N98" s="43"/>
      <c r="O98" s="43"/>
      <c r="P98" s="32"/>
      <c r="Q98" s="32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49" t="s">
        <v>118</v>
      </c>
      <c r="AJ98" s="58">
        <v>2006</v>
      </c>
      <c r="AK98" s="51"/>
      <c r="AL98" s="51"/>
      <c r="AM98" s="51"/>
      <c r="AN98" s="52">
        <v>864000</v>
      </c>
      <c r="AO98" s="46" t="s">
        <v>339</v>
      </c>
      <c r="AP98" s="46"/>
      <c r="AQ98" s="46"/>
      <c r="AR98" s="46"/>
      <c r="AS98" s="46"/>
      <c r="AT98" s="43"/>
      <c r="AU98" s="43"/>
      <c r="AV98" s="43"/>
    </row>
    <row r="99" spans="1:48" x14ac:dyDescent="0.2">
      <c r="A99" s="30"/>
      <c r="B99" s="37"/>
      <c r="C99" s="56" t="s">
        <v>216</v>
      </c>
      <c r="D99" s="42" t="s">
        <v>223</v>
      </c>
      <c r="E99" s="43"/>
      <c r="F99" s="33"/>
      <c r="G99" s="33"/>
      <c r="H99" s="33"/>
      <c r="I99" s="33"/>
      <c r="J99" s="47" t="s">
        <v>229</v>
      </c>
      <c r="K99" s="45" t="s">
        <v>234</v>
      </c>
      <c r="L99" s="41" t="s">
        <v>236</v>
      </c>
      <c r="M99" s="60"/>
      <c r="N99" s="43"/>
      <c r="O99" s="43"/>
      <c r="P99" s="32"/>
      <c r="Q99" s="32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49" t="s">
        <v>118</v>
      </c>
      <c r="AJ99" s="50">
        <v>2007</v>
      </c>
      <c r="AK99" s="51"/>
      <c r="AL99" s="51"/>
      <c r="AM99" s="51"/>
      <c r="AN99" s="52">
        <v>14850000</v>
      </c>
      <c r="AO99" s="46" t="s">
        <v>339</v>
      </c>
      <c r="AP99" s="46"/>
      <c r="AQ99" s="46"/>
      <c r="AR99" s="46"/>
      <c r="AS99" s="46"/>
      <c r="AT99" s="43"/>
      <c r="AU99" s="43"/>
      <c r="AV99" s="43"/>
    </row>
    <row r="100" spans="1:48" x14ac:dyDescent="0.2">
      <c r="A100" s="30"/>
      <c r="B100" s="37"/>
      <c r="C100" s="56" t="s">
        <v>217</v>
      </c>
      <c r="D100" s="42" t="s">
        <v>224</v>
      </c>
      <c r="E100" s="43"/>
      <c r="F100" s="33"/>
      <c r="G100" s="33"/>
      <c r="H100" s="33"/>
      <c r="I100" s="33"/>
      <c r="J100" s="61"/>
      <c r="K100" s="57"/>
      <c r="L100" s="41" t="s">
        <v>236</v>
      </c>
      <c r="M100" s="60"/>
      <c r="N100" s="43"/>
      <c r="O100" s="43"/>
      <c r="P100" s="32"/>
      <c r="Q100" s="32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49" t="s">
        <v>118</v>
      </c>
      <c r="AJ100" s="50">
        <v>2007</v>
      </c>
      <c r="AK100" s="51"/>
      <c r="AL100" s="51"/>
      <c r="AM100" s="51"/>
      <c r="AN100" s="52">
        <v>3960000</v>
      </c>
      <c r="AO100" s="46"/>
      <c r="AP100" s="46"/>
      <c r="AQ100" s="46"/>
      <c r="AR100" s="46"/>
      <c r="AS100" s="46" t="s">
        <v>337</v>
      </c>
      <c r="AT100" s="43"/>
      <c r="AU100" s="43"/>
      <c r="AV100" s="43"/>
    </row>
    <row r="101" spans="1:48" ht="39" x14ac:dyDescent="0.2">
      <c r="A101" s="30"/>
      <c r="B101" s="37"/>
      <c r="C101" s="56" t="s">
        <v>215</v>
      </c>
      <c r="D101" s="42" t="s">
        <v>222</v>
      </c>
      <c r="E101" s="43"/>
      <c r="F101" s="33"/>
      <c r="G101" s="33"/>
      <c r="H101" s="33"/>
      <c r="I101" s="33"/>
      <c r="J101" s="47" t="s">
        <v>174</v>
      </c>
      <c r="K101" s="45" t="s">
        <v>233</v>
      </c>
      <c r="L101" s="41" t="s">
        <v>236</v>
      </c>
      <c r="M101" s="62" t="s">
        <v>240</v>
      </c>
      <c r="N101" s="43"/>
      <c r="O101" s="43"/>
      <c r="P101" s="32"/>
      <c r="Q101" s="32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49" t="s">
        <v>118</v>
      </c>
      <c r="AJ101" s="50">
        <v>2007</v>
      </c>
      <c r="AK101" s="51"/>
      <c r="AL101" s="51"/>
      <c r="AM101" s="51"/>
      <c r="AN101" s="52">
        <v>25410000</v>
      </c>
      <c r="AO101" s="46" t="s">
        <v>110</v>
      </c>
      <c r="AP101" s="46"/>
      <c r="AQ101" s="46"/>
      <c r="AR101" s="46"/>
      <c r="AS101" s="46"/>
      <c r="AT101" s="43"/>
      <c r="AU101" s="43"/>
      <c r="AV101" s="43"/>
    </row>
    <row r="102" spans="1:48" x14ac:dyDescent="0.2">
      <c r="A102" s="30"/>
      <c r="B102" s="37"/>
      <c r="C102" s="56" t="s">
        <v>220</v>
      </c>
      <c r="D102" s="42" t="s">
        <v>227</v>
      </c>
      <c r="E102" s="43"/>
      <c r="F102" s="33"/>
      <c r="G102" s="33"/>
      <c r="H102" s="33"/>
      <c r="I102" s="33"/>
      <c r="J102" s="47" t="s">
        <v>232</v>
      </c>
      <c r="K102" s="57"/>
      <c r="L102" s="41" t="s">
        <v>236</v>
      </c>
      <c r="M102" s="60"/>
      <c r="N102" s="43"/>
      <c r="O102" s="43"/>
      <c r="P102" s="32"/>
      <c r="Q102" s="32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49" t="s">
        <v>118</v>
      </c>
      <c r="AJ102" s="50">
        <v>2007</v>
      </c>
      <c r="AK102" s="51"/>
      <c r="AL102" s="51"/>
      <c r="AM102" s="51"/>
      <c r="AN102" s="63">
        <v>64509200</v>
      </c>
      <c r="AO102" s="46" t="s">
        <v>110</v>
      </c>
      <c r="AP102" s="46"/>
      <c r="AQ102" s="46"/>
      <c r="AR102" s="46"/>
      <c r="AS102" s="46"/>
      <c r="AT102" s="43"/>
      <c r="AU102" s="43"/>
      <c r="AV102" s="43"/>
    </row>
    <row r="103" spans="1:48" x14ac:dyDescent="0.2">
      <c r="A103" s="30"/>
      <c r="B103" s="37"/>
      <c r="C103" s="56" t="s">
        <v>221</v>
      </c>
      <c r="D103" s="42" t="s">
        <v>228</v>
      </c>
      <c r="E103" s="43"/>
      <c r="F103" s="33"/>
      <c r="G103" s="33"/>
      <c r="H103" s="33"/>
      <c r="I103" s="33"/>
      <c r="J103" s="47" t="s">
        <v>231</v>
      </c>
      <c r="K103" s="45" t="s">
        <v>235</v>
      </c>
      <c r="L103" s="47" t="s">
        <v>238</v>
      </c>
      <c r="M103" s="60"/>
      <c r="N103" s="43"/>
      <c r="O103" s="43"/>
      <c r="P103" s="32"/>
      <c r="Q103" s="32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49" t="s">
        <v>118</v>
      </c>
      <c r="AJ103" s="50">
        <v>2007</v>
      </c>
      <c r="AK103" s="51"/>
      <c r="AL103" s="51"/>
      <c r="AM103" s="51"/>
      <c r="AN103" s="63">
        <v>4356000</v>
      </c>
      <c r="AO103" s="46" t="s">
        <v>110</v>
      </c>
      <c r="AP103" s="46"/>
      <c r="AQ103" s="46"/>
      <c r="AR103" s="46"/>
      <c r="AS103" s="46"/>
      <c r="AT103" s="43"/>
      <c r="AU103" s="43"/>
      <c r="AV103" s="43"/>
    </row>
    <row r="104" spans="1:48" x14ac:dyDescent="0.2">
      <c r="A104" s="30"/>
      <c r="B104" s="37"/>
      <c r="C104" s="56" t="s">
        <v>287</v>
      </c>
      <c r="D104" s="42"/>
      <c r="E104" s="43"/>
      <c r="F104" s="33"/>
      <c r="G104" s="33"/>
      <c r="H104" s="33"/>
      <c r="I104" s="33"/>
      <c r="J104" s="61"/>
      <c r="K104" s="57"/>
      <c r="L104" s="64"/>
      <c r="M104" s="60"/>
      <c r="N104" s="43"/>
      <c r="O104" s="43"/>
      <c r="P104" s="32"/>
      <c r="Q104" s="32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49" t="s">
        <v>118</v>
      </c>
      <c r="AJ104" s="50">
        <v>2007</v>
      </c>
      <c r="AK104" s="51"/>
      <c r="AL104" s="51"/>
      <c r="AM104" s="51"/>
      <c r="AN104" s="52">
        <v>14685000</v>
      </c>
      <c r="AO104" s="46"/>
      <c r="AP104" s="46"/>
      <c r="AQ104" s="46"/>
      <c r="AR104" s="46"/>
      <c r="AS104" s="46" t="s">
        <v>337</v>
      </c>
      <c r="AT104" s="43"/>
      <c r="AU104" s="43"/>
      <c r="AV104" s="43"/>
    </row>
    <row r="105" spans="1:48" x14ac:dyDescent="0.2">
      <c r="A105" s="30"/>
      <c r="B105" s="37"/>
      <c r="C105" s="56" t="s">
        <v>288</v>
      </c>
      <c r="D105" s="42" t="s">
        <v>294</v>
      </c>
      <c r="E105" s="43"/>
      <c r="F105" s="33"/>
      <c r="G105" s="33"/>
      <c r="H105" s="33"/>
      <c r="I105" s="33"/>
      <c r="J105" s="61"/>
      <c r="K105" s="57"/>
      <c r="L105" s="41" t="s">
        <v>236</v>
      </c>
      <c r="M105" s="60"/>
      <c r="N105" s="43"/>
      <c r="O105" s="43"/>
      <c r="P105" s="32"/>
      <c r="Q105" s="32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49" t="s">
        <v>118</v>
      </c>
      <c r="AJ105" s="50">
        <v>2007</v>
      </c>
      <c r="AK105" s="51"/>
      <c r="AL105" s="51"/>
      <c r="AM105" s="51"/>
      <c r="AN105" s="52">
        <v>9790000</v>
      </c>
      <c r="AO105" s="46"/>
      <c r="AP105" s="46"/>
      <c r="AQ105" s="46"/>
      <c r="AR105" s="46"/>
      <c r="AS105" s="46" t="s">
        <v>337</v>
      </c>
      <c r="AT105" s="43"/>
      <c r="AU105" s="43"/>
      <c r="AV105" s="43"/>
    </row>
    <row r="106" spans="1:48" x14ac:dyDescent="0.2">
      <c r="A106" s="30"/>
      <c r="B106" s="37"/>
      <c r="C106" s="56" t="s">
        <v>289</v>
      </c>
      <c r="D106" s="42" t="s">
        <v>295</v>
      </c>
      <c r="E106" s="43"/>
      <c r="F106" s="33"/>
      <c r="G106" s="33"/>
      <c r="H106" s="33"/>
      <c r="I106" s="33"/>
      <c r="J106" s="61"/>
      <c r="K106" s="57"/>
      <c r="L106" s="41" t="s">
        <v>236</v>
      </c>
      <c r="M106" s="60"/>
      <c r="N106" s="43"/>
      <c r="O106" s="43"/>
      <c r="P106" s="32"/>
      <c r="Q106" s="32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49" t="s">
        <v>118</v>
      </c>
      <c r="AJ106" s="50">
        <v>2007</v>
      </c>
      <c r="AK106" s="51"/>
      <c r="AL106" s="51"/>
      <c r="AM106" s="51"/>
      <c r="AN106" s="52">
        <v>5500000</v>
      </c>
      <c r="AO106" s="46"/>
      <c r="AP106" s="46"/>
      <c r="AQ106" s="46"/>
      <c r="AR106" s="46"/>
      <c r="AS106" s="46" t="s">
        <v>337</v>
      </c>
      <c r="AT106" s="43"/>
      <c r="AU106" s="43"/>
      <c r="AV106" s="43"/>
    </row>
    <row r="107" spans="1:48" x14ac:dyDescent="0.2">
      <c r="A107" s="30"/>
      <c r="B107" s="37"/>
      <c r="C107" s="56" t="s">
        <v>290</v>
      </c>
      <c r="D107" s="42" t="s">
        <v>296</v>
      </c>
      <c r="E107" s="43"/>
      <c r="F107" s="33"/>
      <c r="G107" s="33"/>
      <c r="H107" s="33"/>
      <c r="I107" s="33"/>
      <c r="J107" s="61"/>
      <c r="K107" s="57"/>
      <c r="L107" s="41" t="s">
        <v>298</v>
      </c>
      <c r="M107" s="60"/>
      <c r="N107" s="43"/>
      <c r="O107" s="43"/>
      <c r="P107" s="32"/>
      <c r="Q107" s="32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49" t="s">
        <v>118</v>
      </c>
      <c r="AJ107" s="50">
        <v>2007</v>
      </c>
      <c r="AK107" s="51"/>
      <c r="AL107" s="51"/>
      <c r="AM107" s="51"/>
      <c r="AN107" s="52">
        <v>2970000</v>
      </c>
      <c r="AO107" s="46"/>
      <c r="AP107" s="46"/>
      <c r="AQ107" s="46"/>
      <c r="AR107" s="46"/>
      <c r="AS107" s="46" t="s">
        <v>337</v>
      </c>
      <c r="AT107" s="43"/>
      <c r="AU107" s="43"/>
      <c r="AV107" s="43"/>
    </row>
    <row r="108" spans="1:48" x14ac:dyDescent="0.2">
      <c r="A108" s="30"/>
      <c r="B108" s="37"/>
      <c r="C108" s="56" t="s">
        <v>291</v>
      </c>
      <c r="D108" s="42"/>
      <c r="E108" s="43"/>
      <c r="F108" s="33"/>
      <c r="G108" s="33"/>
      <c r="H108" s="33"/>
      <c r="I108" s="33"/>
      <c r="J108" s="61"/>
      <c r="K108" s="57"/>
      <c r="L108" s="41" t="s">
        <v>236</v>
      </c>
      <c r="M108" s="60"/>
      <c r="N108" s="43"/>
      <c r="O108" s="43"/>
      <c r="P108" s="32"/>
      <c r="Q108" s="32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49" t="s">
        <v>118</v>
      </c>
      <c r="AJ108" s="50">
        <v>2007</v>
      </c>
      <c r="AK108" s="51"/>
      <c r="AL108" s="51"/>
      <c r="AM108" s="51"/>
      <c r="AN108" s="52">
        <v>2640000</v>
      </c>
      <c r="AO108" s="46"/>
      <c r="AP108" s="46"/>
      <c r="AQ108" s="46"/>
      <c r="AR108" s="46"/>
      <c r="AS108" s="46" t="s">
        <v>337</v>
      </c>
      <c r="AT108" s="43"/>
      <c r="AU108" s="43"/>
      <c r="AV108" s="43"/>
    </row>
    <row r="109" spans="1:48" x14ac:dyDescent="0.2">
      <c r="A109" s="30"/>
      <c r="B109" s="37"/>
      <c r="C109" s="56" t="s">
        <v>292</v>
      </c>
      <c r="D109" s="42" t="s">
        <v>297</v>
      </c>
      <c r="E109" s="43"/>
      <c r="F109" s="33"/>
      <c r="G109" s="33"/>
      <c r="H109" s="33"/>
      <c r="I109" s="33"/>
      <c r="J109" s="61"/>
      <c r="K109" s="57"/>
      <c r="L109" s="41" t="s">
        <v>236</v>
      </c>
      <c r="M109" s="60"/>
      <c r="N109" s="43"/>
      <c r="O109" s="43"/>
      <c r="P109" s="32"/>
      <c r="Q109" s="32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49" t="s">
        <v>118</v>
      </c>
      <c r="AJ109" s="50">
        <v>2007</v>
      </c>
      <c r="AK109" s="51"/>
      <c r="AL109" s="51"/>
      <c r="AM109" s="51"/>
      <c r="AN109" s="52">
        <v>902000</v>
      </c>
      <c r="AO109" s="46"/>
      <c r="AP109" s="46"/>
      <c r="AQ109" s="46"/>
      <c r="AR109" s="46"/>
      <c r="AS109" s="46" t="s">
        <v>337</v>
      </c>
      <c r="AT109" s="43"/>
      <c r="AU109" s="43"/>
      <c r="AV109" s="43"/>
    </row>
    <row r="110" spans="1:48" x14ac:dyDescent="0.2">
      <c r="A110" s="30"/>
      <c r="B110" s="37"/>
      <c r="C110" s="56" t="s">
        <v>293</v>
      </c>
      <c r="D110" s="42"/>
      <c r="E110" s="43"/>
      <c r="F110" s="33"/>
      <c r="G110" s="33"/>
      <c r="H110" s="33"/>
      <c r="I110" s="33"/>
      <c r="J110" s="61"/>
      <c r="K110" s="57"/>
      <c r="L110" s="41" t="s">
        <v>236</v>
      </c>
      <c r="M110" s="60"/>
      <c r="N110" s="43"/>
      <c r="O110" s="43"/>
      <c r="P110" s="32"/>
      <c r="Q110" s="32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49" t="s">
        <v>118</v>
      </c>
      <c r="AJ110" s="50">
        <v>2007</v>
      </c>
      <c r="AK110" s="51"/>
      <c r="AL110" s="51"/>
      <c r="AM110" s="51"/>
      <c r="AN110" s="52">
        <v>3300000</v>
      </c>
      <c r="AO110" s="46" t="s">
        <v>339</v>
      </c>
      <c r="AP110" s="46"/>
      <c r="AQ110" s="46"/>
      <c r="AR110" s="46"/>
      <c r="AS110" s="46"/>
      <c r="AT110" s="43"/>
      <c r="AU110" s="43"/>
      <c r="AV110" s="43"/>
    </row>
    <row r="111" spans="1:48" x14ac:dyDescent="0.2">
      <c r="A111" s="30"/>
      <c r="B111" s="37"/>
      <c r="C111" s="56" t="s">
        <v>241</v>
      </c>
      <c r="D111" s="42"/>
      <c r="E111" s="43"/>
      <c r="F111" s="33"/>
      <c r="G111" s="33"/>
      <c r="H111" s="33"/>
      <c r="I111" s="33"/>
      <c r="J111" s="47" t="s">
        <v>230</v>
      </c>
      <c r="K111" s="47" t="s">
        <v>258</v>
      </c>
      <c r="L111" s="47" t="s">
        <v>259</v>
      </c>
      <c r="M111" s="60"/>
      <c r="N111" s="43"/>
      <c r="O111" s="43"/>
      <c r="P111" s="32"/>
      <c r="Q111" s="32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49" t="s">
        <v>118</v>
      </c>
      <c r="AJ111" s="50">
        <v>2008</v>
      </c>
      <c r="AK111" s="51"/>
      <c r="AL111" s="51"/>
      <c r="AM111" s="51"/>
      <c r="AN111" s="52">
        <v>12265000</v>
      </c>
      <c r="AO111" s="46" t="s">
        <v>339</v>
      </c>
      <c r="AP111" s="46"/>
      <c r="AQ111" s="46"/>
      <c r="AR111" s="46"/>
      <c r="AS111" s="46"/>
      <c r="AT111" s="43"/>
      <c r="AU111" s="43"/>
      <c r="AV111" s="43"/>
    </row>
    <row r="112" spans="1:48" x14ac:dyDescent="0.2">
      <c r="A112" s="30"/>
      <c r="B112" s="37"/>
      <c r="C112" s="56" t="s">
        <v>242</v>
      </c>
      <c r="D112" s="42"/>
      <c r="E112" s="43"/>
      <c r="F112" s="33"/>
      <c r="G112" s="33"/>
      <c r="H112" s="33"/>
      <c r="I112" s="33"/>
      <c r="J112" s="47" t="s">
        <v>229</v>
      </c>
      <c r="K112" s="47" t="s">
        <v>234</v>
      </c>
      <c r="L112" s="47" t="s">
        <v>236</v>
      </c>
      <c r="M112" s="60"/>
      <c r="N112" s="43"/>
      <c r="O112" s="43"/>
      <c r="P112" s="32"/>
      <c r="Q112" s="32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49" t="s">
        <v>118</v>
      </c>
      <c r="AJ112" s="50">
        <v>2008</v>
      </c>
      <c r="AK112" s="51"/>
      <c r="AL112" s="51"/>
      <c r="AM112" s="51"/>
      <c r="AN112" s="52">
        <v>1500000</v>
      </c>
      <c r="AO112" s="46" t="s">
        <v>339</v>
      </c>
      <c r="AP112" s="46"/>
      <c r="AQ112" s="46"/>
      <c r="AR112" s="46"/>
      <c r="AS112" s="46"/>
      <c r="AT112" s="43"/>
      <c r="AU112" s="43"/>
      <c r="AV112" s="43"/>
    </row>
    <row r="113" spans="1:48" x14ac:dyDescent="0.2">
      <c r="A113" s="30"/>
      <c r="B113" s="37"/>
      <c r="C113" s="65" t="s">
        <v>243</v>
      </c>
      <c r="D113" s="42" t="s">
        <v>250</v>
      </c>
      <c r="E113" s="43"/>
      <c r="F113" s="33"/>
      <c r="G113" s="33"/>
      <c r="H113" s="33"/>
      <c r="I113" s="33"/>
      <c r="J113" s="66" t="s">
        <v>230</v>
      </c>
      <c r="K113" s="66" t="s">
        <v>234</v>
      </c>
      <c r="L113" s="66" t="s">
        <v>237</v>
      </c>
      <c r="M113" s="60"/>
      <c r="N113" s="43"/>
      <c r="O113" s="43"/>
      <c r="P113" s="32"/>
      <c r="Q113" s="32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49" t="s">
        <v>118</v>
      </c>
      <c r="AJ113" s="67">
        <v>2008</v>
      </c>
      <c r="AK113" s="51"/>
      <c r="AL113" s="51"/>
      <c r="AM113" s="51"/>
      <c r="AN113" s="59">
        <v>14905000</v>
      </c>
      <c r="AO113" s="46" t="s">
        <v>110</v>
      </c>
      <c r="AP113" s="46"/>
      <c r="AQ113" s="46"/>
      <c r="AR113" s="46"/>
      <c r="AS113" s="46"/>
      <c r="AT113" s="43"/>
      <c r="AU113" s="43"/>
      <c r="AV113" s="43"/>
    </row>
    <row r="114" spans="1:48" x14ac:dyDescent="0.2">
      <c r="A114" s="30"/>
      <c r="B114" s="37"/>
      <c r="C114" s="65" t="s">
        <v>244</v>
      </c>
      <c r="D114" s="42" t="s">
        <v>251</v>
      </c>
      <c r="E114" s="43"/>
      <c r="F114" s="33"/>
      <c r="G114" s="33"/>
      <c r="H114" s="33"/>
      <c r="I114" s="33"/>
      <c r="J114" s="66" t="s">
        <v>230</v>
      </c>
      <c r="K114" s="66" t="s">
        <v>235</v>
      </c>
      <c r="L114" s="66" t="s">
        <v>237</v>
      </c>
      <c r="M114" s="60"/>
      <c r="N114" s="43"/>
      <c r="O114" s="43"/>
      <c r="P114" s="32"/>
      <c r="Q114" s="32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49" t="s">
        <v>118</v>
      </c>
      <c r="AJ114" s="67">
        <v>2008</v>
      </c>
      <c r="AK114" s="51"/>
      <c r="AL114" s="51"/>
      <c r="AM114" s="51"/>
      <c r="AN114" s="59">
        <v>6875000</v>
      </c>
      <c r="AO114" s="46"/>
      <c r="AP114" s="46"/>
      <c r="AQ114" s="46"/>
      <c r="AR114" s="46"/>
      <c r="AS114" s="46" t="s">
        <v>337</v>
      </c>
      <c r="AT114" s="43"/>
      <c r="AU114" s="43"/>
      <c r="AV114" s="43"/>
    </row>
    <row r="115" spans="1:48" x14ac:dyDescent="0.2">
      <c r="A115" s="30"/>
      <c r="B115" s="37"/>
      <c r="C115" s="65" t="s">
        <v>245</v>
      </c>
      <c r="D115" s="42" t="s">
        <v>252</v>
      </c>
      <c r="E115" s="43"/>
      <c r="F115" s="33"/>
      <c r="G115" s="33"/>
      <c r="H115" s="33"/>
      <c r="I115" s="33"/>
      <c r="J115" s="66" t="s">
        <v>230</v>
      </c>
      <c r="K115" s="66" t="s">
        <v>234</v>
      </c>
      <c r="L115" s="66" t="s">
        <v>238</v>
      </c>
      <c r="M115" s="60"/>
      <c r="N115" s="43"/>
      <c r="O115" s="43"/>
      <c r="P115" s="32"/>
      <c r="Q115" s="32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49" t="s">
        <v>118</v>
      </c>
      <c r="AJ115" s="67">
        <v>2008</v>
      </c>
      <c r="AK115" s="51"/>
      <c r="AL115" s="51"/>
      <c r="AM115" s="51"/>
      <c r="AN115" s="59">
        <v>3300000</v>
      </c>
      <c r="AO115" s="46" t="s">
        <v>110</v>
      </c>
      <c r="AP115" s="46"/>
      <c r="AQ115" s="46"/>
      <c r="AR115" s="46"/>
      <c r="AS115" s="46"/>
      <c r="AT115" s="43"/>
      <c r="AU115" s="43"/>
      <c r="AV115" s="43"/>
    </row>
    <row r="116" spans="1:48" x14ac:dyDescent="0.2">
      <c r="A116" s="30"/>
      <c r="B116" s="37"/>
      <c r="C116" s="65" t="s">
        <v>246</v>
      </c>
      <c r="D116" s="42" t="s">
        <v>253</v>
      </c>
      <c r="E116" s="43"/>
      <c r="F116" s="33"/>
      <c r="G116" s="33"/>
      <c r="H116" s="33"/>
      <c r="I116" s="33"/>
      <c r="J116" s="66" t="s">
        <v>231</v>
      </c>
      <c r="K116" s="66" t="s">
        <v>235</v>
      </c>
      <c r="L116" s="66" t="s">
        <v>259</v>
      </c>
      <c r="M116" s="60"/>
      <c r="N116" s="43"/>
      <c r="O116" s="43"/>
      <c r="P116" s="32"/>
      <c r="Q116" s="32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49" t="s">
        <v>118</v>
      </c>
      <c r="AJ116" s="67">
        <v>2008</v>
      </c>
      <c r="AK116" s="51"/>
      <c r="AL116" s="51"/>
      <c r="AM116" s="51"/>
      <c r="AN116" s="59">
        <v>2500000</v>
      </c>
      <c r="AO116" s="46" t="s">
        <v>339</v>
      </c>
      <c r="AP116" s="46"/>
      <c r="AQ116" s="46"/>
      <c r="AR116" s="46"/>
      <c r="AS116" s="46"/>
      <c r="AT116" s="43"/>
      <c r="AU116" s="43"/>
      <c r="AV116" s="43"/>
    </row>
    <row r="117" spans="1:48" x14ac:dyDescent="0.2">
      <c r="A117" s="30"/>
      <c r="B117" s="37"/>
      <c r="C117" s="65" t="s">
        <v>247</v>
      </c>
      <c r="D117" s="42" t="s">
        <v>254</v>
      </c>
      <c r="E117" s="43"/>
      <c r="F117" s="33"/>
      <c r="G117" s="33"/>
      <c r="H117" s="33"/>
      <c r="I117" s="33"/>
      <c r="J117" s="66" t="s">
        <v>256</v>
      </c>
      <c r="K117" s="66" t="s">
        <v>234</v>
      </c>
      <c r="L117" s="66" t="s">
        <v>259</v>
      </c>
      <c r="M117" s="60"/>
      <c r="N117" s="43"/>
      <c r="O117" s="43"/>
      <c r="P117" s="32"/>
      <c r="Q117" s="32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49" t="s">
        <v>118</v>
      </c>
      <c r="AJ117" s="67">
        <v>2008</v>
      </c>
      <c r="AK117" s="51"/>
      <c r="AL117" s="51"/>
      <c r="AM117" s="51"/>
      <c r="AN117" s="59">
        <v>5000000</v>
      </c>
      <c r="AO117" s="46" t="s">
        <v>339</v>
      </c>
      <c r="AP117" s="46"/>
      <c r="AQ117" s="46"/>
      <c r="AR117" s="46"/>
      <c r="AS117" s="46"/>
      <c r="AT117" s="43"/>
      <c r="AU117" s="43"/>
      <c r="AV117" s="43"/>
    </row>
    <row r="118" spans="1:48" ht="65" x14ac:dyDescent="0.2">
      <c r="A118" s="30"/>
      <c r="B118" s="37"/>
      <c r="C118" s="56" t="s">
        <v>248</v>
      </c>
      <c r="D118" s="42" t="s">
        <v>227</v>
      </c>
      <c r="E118" s="43"/>
      <c r="F118" s="33"/>
      <c r="G118" s="33"/>
      <c r="H118" s="33"/>
      <c r="I118" s="33"/>
      <c r="J118" s="47" t="s">
        <v>232</v>
      </c>
      <c r="K118" s="61"/>
      <c r="L118" s="47" t="s">
        <v>238</v>
      </c>
      <c r="M118" s="68" t="s">
        <v>260</v>
      </c>
      <c r="N118" s="43"/>
      <c r="O118" s="43"/>
      <c r="P118" s="32"/>
      <c r="Q118" s="32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49" t="s">
        <v>118</v>
      </c>
      <c r="AJ118" s="50">
        <v>2008</v>
      </c>
      <c r="AK118" s="51"/>
      <c r="AL118" s="51"/>
      <c r="AM118" s="51"/>
      <c r="AN118" s="52">
        <v>39600000</v>
      </c>
      <c r="AO118" s="46" t="s">
        <v>110</v>
      </c>
      <c r="AP118" s="46"/>
      <c r="AQ118" s="46"/>
      <c r="AR118" s="46"/>
      <c r="AS118" s="46"/>
      <c r="AT118" s="43"/>
      <c r="AU118" s="43"/>
      <c r="AV118" s="43"/>
    </row>
    <row r="119" spans="1:48" ht="26" x14ac:dyDescent="0.2">
      <c r="A119" s="30"/>
      <c r="B119" s="37"/>
      <c r="C119" s="56" t="s">
        <v>249</v>
      </c>
      <c r="D119" s="42" t="s">
        <v>255</v>
      </c>
      <c r="E119" s="43"/>
      <c r="F119" s="33"/>
      <c r="G119" s="33"/>
      <c r="H119" s="33"/>
      <c r="I119" s="33"/>
      <c r="J119" s="47" t="s">
        <v>257</v>
      </c>
      <c r="K119" s="47" t="s">
        <v>234</v>
      </c>
      <c r="L119" s="47" t="s">
        <v>238</v>
      </c>
      <c r="M119" s="68" t="s">
        <v>261</v>
      </c>
      <c r="N119" s="43"/>
      <c r="O119" s="43"/>
      <c r="P119" s="32"/>
      <c r="Q119" s="32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49" t="s">
        <v>118</v>
      </c>
      <c r="AJ119" s="50">
        <v>2008</v>
      </c>
      <c r="AK119" s="51"/>
      <c r="AL119" s="51"/>
      <c r="AM119" s="51"/>
      <c r="AN119" s="52">
        <v>5890000</v>
      </c>
      <c r="AO119" s="46" t="s">
        <v>339</v>
      </c>
      <c r="AP119" s="46"/>
      <c r="AQ119" s="46"/>
      <c r="AR119" s="46"/>
      <c r="AS119" s="46"/>
      <c r="AT119" s="43"/>
      <c r="AU119" s="43"/>
      <c r="AV119" s="43"/>
    </row>
    <row r="120" spans="1:48" x14ac:dyDescent="0.2">
      <c r="A120" s="30"/>
      <c r="B120" s="37"/>
      <c r="C120" s="56" t="s">
        <v>262</v>
      </c>
      <c r="D120" s="42"/>
      <c r="E120" s="43"/>
      <c r="F120" s="33"/>
      <c r="G120" s="33"/>
      <c r="H120" s="33"/>
      <c r="I120" s="33"/>
      <c r="J120" s="47" t="s">
        <v>230</v>
      </c>
      <c r="K120" s="57"/>
      <c r="L120" s="47" t="s">
        <v>259</v>
      </c>
      <c r="M120" s="60"/>
      <c r="N120" s="43"/>
      <c r="O120" s="43"/>
      <c r="P120" s="32"/>
      <c r="Q120" s="32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49" t="s">
        <v>118</v>
      </c>
      <c r="AJ120" s="50">
        <v>2009</v>
      </c>
      <c r="AK120" s="51"/>
      <c r="AL120" s="51"/>
      <c r="AM120" s="51"/>
      <c r="AN120" s="52">
        <v>14917000</v>
      </c>
      <c r="AO120" s="46" t="s">
        <v>110</v>
      </c>
      <c r="AP120" s="46"/>
      <c r="AQ120" s="46"/>
      <c r="AR120" s="46"/>
      <c r="AS120" s="46"/>
      <c r="AT120" s="43"/>
      <c r="AU120" s="43"/>
      <c r="AV120" s="43"/>
    </row>
    <row r="121" spans="1:48" x14ac:dyDescent="0.2">
      <c r="A121" s="30"/>
      <c r="B121" s="37"/>
      <c r="C121" s="56" t="s">
        <v>263</v>
      </c>
      <c r="D121" s="42" t="s">
        <v>267</v>
      </c>
      <c r="E121" s="43"/>
      <c r="F121" s="33"/>
      <c r="G121" s="33"/>
      <c r="H121" s="33"/>
      <c r="I121" s="33"/>
      <c r="J121" s="47" t="s">
        <v>230</v>
      </c>
      <c r="K121" s="57"/>
      <c r="L121" s="47" t="s">
        <v>237</v>
      </c>
      <c r="M121" s="60"/>
      <c r="N121" s="43"/>
      <c r="O121" s="43"/>
      <c r="P121" s="32"/>
      <c r="Q121" s="32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49" t="s">
        <v>118</v>
      </c>
      <c r="AJ121" s="50">
        <v>2009</v>
      </c>
      <c r="AK121" s="51"/>
      <c r="AL121" s="51"/>
      <c r="AM121" s="51"/>
      <c r="AN121" s="52">
        <v>14400000</v>
      </c>
      <c r="AO121" s="46" t="s">
        <v>110</v>
      </c>
      <c r="AP121" s="46"/>
      <c r="AQ121" s="46"/>
      <c r="AR121" s="46"/>
      <c r="AS121" s="46"/>
      <c r="AT121" s="43"/>
      <c r="AU121" s="43"/>
      <c r="AV121" s="43"/>
    </row>
    <row r="122" spans="1:48" x14ac:dyDescent="0.2">
      <c r="A122" s="30"/>
      <c r="B122" s="37"/>
      <c r="C122" s="56" t="s">
        <v>264</v>
      </c>
      <c r="D122" s="42" t="s">
        <v>268</v>
      </c>
      <c r="E122" s="43"/>
      <c r="F122" s="33"/>
      <c r="G122" s="33"/>
      <c r="H122" s="33"/>
      <c r="I122" s="33"/>
      <c r="J122" s="61"/>
      <c r="K122" s="57"/>
      <c r="L122" s="47" t="s">
        <v>272</v>
      </c>
      <c r="M122" s="60"/>
      <c r="N122" s="43"/>
      <c r="O122" s="43"/>
      <c r="P122" s="32"/>
      <c r="Q122" s="32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49" t="s">
        <v>118</v>
      </c>
      <c r="AJ122" s="50">
        <v>2009</v>
      </c>
      <c r="AK122" s="51"/>
      <c r="AL122" s="51"/>
      <c r="AM122" s="51"/>
      <c r="AN122" s="52">
        <v>4000000</v>
      </c>
      <c r="AO122" s="46" t="s">
        <v>110</v>
      </c>
      <c r="AP122" s="46"/>
      <c r="AQ122" s="46"/>
      <c r="AR122" s="46"/>
      <c r="AS122" s="46"/>
      <c r="AT122" s="43"/>
      <c r="AU122" s="43"/>
      <c r="AV122" s="43"/>
    </row>
    <row r="123" spans="1:48" x14ac:dyDescent="0.2">
      <c r="A123" s="30"/>
      <c r="B123" s="37"/>
      <c r="C123" s="56" t="s">
        <v>265</v>
      </c>
      <c r="D123" s="42"/>
      <c r="E123" s="43"/>
      <c r="F123" s="33"/>
      <c r="G123" s="33"/>
      <c r="H123" s="33"/>
      <c r="I123" s="33"/>
      <c r="J123" s="47" t="s">
        <v>270</v>
      </c>
      <c r="K123" s="57"/>
      <c r="L123" s="47" t="s">
        <v>273</v>
      </c>
      <c r="M123" s="60"/>
      <c r="N123" s="43"/>
      <c r="O123" s="43"/>
      <c r="P123" s="32"/>
      <c r="Q123" s="32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49" t="s">
        <v>118</v>
      </c>
      <c r="AJ123" s="50">
        <v>2009</v>
      </c>
      <c r="AK123" s="51"/>
      <c r="AL123" s="51"/>
      <c r="AM123" s="51"/>
      <c r="AN123" s="52">
        <v>49122000</v>
      </c>
      <c r="AO123" s="46" t="s">
        <v>339</v>
      </c>
      <c r="AP123" s="46"/>
      <c r="AQ123" s="46"/>
      <c r="AR123" s="46"/>
      <c r="AS123" s="46"/>
      <c r="AT123" s="43"/>
      <c r="AU123" s="43"/>
      <c r="AV123" s="43"/>
    </row>
    <row r="124" spans="1:48" x14ac:dyDescent="0.2">
      <c r="A124" s="30"/>
      <c r="B124" s="37"/>
      <c r="C124" s="56" t="s">
        <v>266</v>
      </c>
      <c r="D124" s="69" t="s">
        <v>269</v>
      </c>
      <c r="E124" s="43"/>
      <c r="F124" s="33"/>
      <c r="G124" s="33"/>
      <c r="H124" s="33"/>
      <c r="I124" s="33"/>
      <c r="J124" s="70" t="s">
        <v>271</v>
      </c>
      <c r="K124" s="71"/>
      <c r="L124" s="70" t="s">
        <v>238</v>
      </c>
      <c r="M124" s="71"/>
      <c r="N124" s="43"/>
      <c r="O124" s="43"/>
      <c r="P124" s="32"/>
      <c r="Q124" s="32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49" t="s">
        <v>118</v>
      </c>
      <c r="AJ124" s="72">
        <v>2009</v>
      </c>
      <c r="AK124" s="51"/>
      <c r="AL124" s="51"/>
      <c r="AM124" s="51"/>
      <c r="AN124" s="73">
        <v>19900000</v>
      </c>
      <c r="AO124" s="46" t="s">
        <v>110</v>
      </c>
      <c r="AP124" s="46"/>
      <c r="AQ124" s="46"/>
      <c r="AR124" s="46"/>
      <c r="AS124" s="46"/>
      <c r="AT124" s="43"/>
      <c r="AU124" s="43"/>
      <c r="AV124" s="43"/>
    </row>
    <row r="125" spans="1:48" x14ac:dyDescent="0.2">
      <c r="A125" s="74"/>
      <c r="B125" s="75"/>
      <c r="C125" s="76"/>
      <c r="D125" s="76"/>
      <c r="E125" s="32"/>
      <c r="F125" s="77"/>
      <c r="G125" s="77"/>
      <c r="H125" s="77"/>
      <c r="I125" s="77"/>
      <c r="J125" s="78"/>
      <c r="K125" s="79"/>
      <c r="L125" s="78"/>
      <c r="M125" s="79"/>
      <c r="N125" s="32"/>
      <c r="O125" s="32"/>
      <c r="P125" s="32"/>
      <c r="Q125" s="32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80"/>
      <c r="AJ125" s="81"/>
      <c r="AK125" s="77"/>
      <c r="AL125" s="77"/>
      <c r="AM125" s="77"/>
      <c r="AN125" s="82"/>
      <c r="AO125" s="54"/>
      <c r="AP125" s="54"/>
      <c r="AQ125" s="54"/>
      <c r="AR125" s="54"/>
      <c r="AS125" s="54"/>
      <c r="AT125" s="32"/>
      <c r="AU125" s="32"/>
      <c r="AV125" s="32"/>
    </row>
    <row r="126" spans="1:48" x14ac:dyDescent="0.2">
      <c r="A126" s="30"/>
      <c r="B126" s="37"/>
      <c r="C126" s="69"/>
      <c r="D126" s="69"/>
      <c r="E126" s="32"/>
      <c r="F126" s="33"/>
      <c r="G126" s="33"/>
      <c r="H126" s="33"/>
      <c r="I126" s="33"/>
      <c r="J126" s="70"/>
      <c r="K126" s="83"/>
      <c r="L126" s="70"/>
      <c r="M126" s="83"/>
      <c r="N126" s="32"/>
      <c r="O126" s="32"/>
      <c r="P126" s="32"/>
      <c r="Q126" s="32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49"/>
      <c r="AJ126" s="72"/>
      <c r="AK126" s="33"/>
      <c r="AL126" s="33"/>
      <c r="AM126" s="33"/>
      <c r="AN126" s="73"/>
      <c r="AO126" s="54"/>
      <c r="AP126" s="54"/>
      <c r="AQ126" s="54"/>
      <c r="AR126" s="54"/>
      <c r="AS126" s="54"/>
      <c r="AT126" s="32"/>
      <c r="AU126" s="32"/>
      <c r="AV126" s="32"/>
    </row>
    <row r="127" spans="1:48" x14ac:dyDescent="0.2">
      <c r="A127" s="30"/>
      <c r="B127" s="37"/>
      <c r="C127" s="69"/>
      <c r="D127" s="69"/>
      <c r="E127" s="32"/>
      <c r="F127" s="33"/>
      <c r="G127" s="33"/>
      <c r="H127" s="33"/>
      <c r="I127" s="33"/>
      <c r="J127" s="70"/>
      <c r="K127" s="83"/>
      <c r="L127" s="70"/>
      <c r="M127" s="83"/>
      <c r="N127" s="32"/>
      <c r="O127" s="32"/>
      <c r="P127" s="32"/>
      <c r="Q127" s="32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49"/>
      <c r="AJ127" s="72"/>
      <c r="AK127" s="33"/>
      <c r="AL127" s="33"/>
      <c r="AM127" s="33"/>
      <c r="AN127" s="73"/>
      <c r="AO127" s="54"/>
      <c r="AP127" s="54"/>
      <c r="AQ127" s="54"/>
      <c r="AR127" s="54"/>
      <c r="AS127" s="54"/>
      <c r="AT127" s="32"/>
      <c r="AU127" s="32"/>
      <c r="AV127" s="32"/>
    </row>
    <row r="128" spans="1:48" x14ac:dyDescent="0.2">
      <c r="A128" s="30"/>
      <c r="B128" s="37"/>
      <c r="C128" s="69"/>
      <c r="D128" s="69"/>
      <c r="E128" s="32"/>
      <c r="F128" s="33"/>
      <c r="G128" s="33"/>
      <c r="H128" s="33"/>
      <c r="I128" s="33"/>
      <c r="J128" s="70"/>
      <c r="K128" s="83"/>
      <c r="L128" s="70"/>
      <c r="M128" s="83"/>
      <c r="N128" s="32"/>
      <c r="O128" s="32"/>
      <c r="P128" s="32"/>
      <c r="Q128" s="32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49"/>
      <c r="AJ128" s="72"/>
      <c r="AK128" s="33"/>
      <c r="AL128" s="33"/>
      <c r="AM128" s="33"/>
      <c r="AN128" s="73"/>
      <c r="AO128" s="54"/>
      <c r="AP128" s="54"/>
      <c r="AQ128" s="54"/>
      <c r="AR128" s="54"/>
      <c r="AS128" s="54"/>
      <c r="AT128" s="32"/>
      <c r="AU128" s="32"/>
      <c r="AV128" s="32"/>
    </row>
    <row r="129" spans="1:48" x14ac:dyDescent="0.2">
      <c r="A129" s="30"/>
      <c r="B129" s="37"/>
      <c r="C129" s="42"/>
      <c r="D129" s="42"/>
      <c r="E129" s="32"/>
      <c r="F129" s="33"/>
      <c r="G129" s="33"/>
      <c r="H129" s="33"/>
      <c r="I129" s="33"/>
      <c r="J129" s="47"/>
      <c r="K129" s="32"/>
      <c r="L129" s="41"/>
      <c r="M129" s="32"/>
      <c r="N129" s="32"/>
      <c r="O129" s="32"/>
      <c r="P129" s="32"/>
      <c r="Q129" s="32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49"/>
      <c r="AJ129" s="58"/>
      <c r="AK129" s="33"/>
      <c r="AL129" s="33"/>
      <c r="AM129" s="33"/>
      <c r="AN129" s="52"/>
      <c r="AO129" s="54"/>
      <c r="AP129" s="54"/>
      <c r="AQ129" s="54"/>
      <c r="AR129" s="54"/>
      <c r="AS129" s="54"/>
      <c r="AT129" s="32"/>
      <c r="AU129" s="32"/>
      <c r="AV129" s="32"/>
    </row>
    <row r="130" spans="1:48" x14ac:dyDescent="0.2">
      <c r="A130" s="30" t="s">
        <v>36</v>
      </c>
      <c r="B130" s="37" t="s">
        <v>37</v>
      </c>
      <c r="C130" s="32"/>
      <c r="D130" s="32"/>
      <c r="E130" s="32"/>
      <c r="F130" s="33"/>
      <c r="G130" s="33"/>
      <c r="H130" s="33"/>
      <c r="I130" s="33"/>
      <c r="J130" s="32"/>
      <c r="K130" s="32"/>
      <c r="L130" s="32"/>
      <c r="M130" s="32"/>
      <c r="N130" s="32"/>
      <c r="O130" s="32"/>
      <c r="P130" s="32"/>
      <c r="Q130" s="32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5"/>
      <c r="AJ130" s="35"/>
      <c r="AK130" s="33"/>
      <c r="AL130" s="33"/>
      <c r="AM130" s="33"/>
      <c r="AN130" s="40">
        <f>SUM(AN131:AN143)</f>
        <v>93830000</v>
      </c>
      <c r="AO130" s="54"/>
      <c r="AP130" s="54"/>
      <c r="AQ130" s="54"/>
      <c r="AR130" s="54"/>
      <c r="AS130" s="54"/>
      <c r="AT130" s="32"/>
      <c r="AU130" s="32"/>
      <c r="AV130" s="32"/>
    </row>
    <row r="131" spans="1:48" x14ac:dyDescent="0.2">
      <c r="A131" s="30"/>
      <c r="B131" s="37" t="s">
        <v>104</v>
      </c>
      <c r="C131" s="56" t="s">
        <v>274</v>
      </c>
      <c r="D131" s="42" t="s">
        <v>278</v>
      </c>
      <c r="E131" s="43"/>
      <c r="F131" s="33"/>
      <c r="G131" s="33"/>
      <c r="H131" s="33"/>
      <c r="I131" s="33"/>
      <c r="J131" s="84" t="s">
        <v>282</v>
      </c>
      <c r="K131" s="57"/>
      <c r="L131" s="41" t="s">
        <v>196</v>
      </c>
      <c r="M131" s="57"/>
      <c r="N131" s="43"/>
      <c r="O131" s="43"/>
      <c r="P131" s="32"/>
      <c r="Q131" s="32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49" t="s">
        <v>118</v>
      </c>
      <c r="AJ131" s="50">
        <v>2002</v>
      </c>
      <c r="AK131" s="33"/>
      <c r="AL131" s="33"/>
      <c r="AM131" s="33"/>
      <c r="AN131" s="52">
        <v>180000</v>
      </c>
      <c r="AO131" s="46"/>
      <c r="AP131" s="46"/>
      <c r="AQ131" s="46"/>
      <c r="AR131" s="46"/>
      <c r="AS131" s="46" t="s">
        <v>337</v>
      </c>
      <c r="AT131" s="43"/>
      <c r="AU131" s="43"/>
      <c r="AV131" s="43"/>
    </row>
    <row r="132" spans="1:48" x14ac:dyDescent="0.2">
      <c r="A132" s="30"/>
      <c r="B132" s="37"/>
      <c r="C132" s="56" t="s">
        <v>275</v>
      </c>
      <c r="D132" s="42" t="s">
        <v>279</v>
      </c>
      <c r="E132" s="43"/>
      <c r="F132" s="33"/>
      <c r="G132" s="33"/>
      <c r="H132" s="33"/>
      <c r="I132" s="33"/>
      <c r="J132" s="84" t="s">
        <v>283</v>
      </c>
      <c r="K132" s="61"/>
      <c r="L132" s="41" t="s">
        <v>196</v>
      </c>
      <c r="M132" s="57"/>
      <c r="N132" s="43"/>
      <c r="O132" s="43"/>
      <c r="P132" s="32"/>
      <c r="Q132" s="32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49" t="s">
        <v>118</v>
      </c>
      <c r="AJ132" s="50">
        <v>2002</v>
      </c>
      <c r="AK132" s="33"/>
      <c r="AL132" s="33"/>
      <c r="AM132" s="33"/>
      <c r="AN132" s="52">
        <v>3150000</v>
      </c>
      <c r="AO132" s="46"/>
      <c r="AP132" s="46"/>
      <c r="AQ132" s="46"/>
      <c r="AR132" s="46"/>
      <c r="AS132" s="46" t="s">
        <v>337</v>
      </c>
      <c r="AT132" s="43"/>
      <c r="AU132" s="43"/>
      <c r="AV132" s="43"/>
    </row>
    <row r="133" spans="1:48" x14ac:dyDescent="0.2">
      <c r="A133" s="30"/>
      <c r="B133" s="37"/>
      <c r="C133" s="56" t="s">
        <v>275</v>
      </c>
      <c r="D133" s="42" t="s">
        <v>279</v>
      </c>
      <c r="E133" s="43"/>
      <c r="F133" s="33"/>
      <c r="G133" s="33"/>
      <c r="H133" s="33"/>
      <c r="I133" s="33"/>
      <c r="J133" s="84" t="s">
        <v>283</v>
      </c>
      <c r="K133" s="61"/>
      <c r="L133" s="41" t="s">
        <v>196</v>
      </c>
      <c r="M133" s="57"/>
      <c r="N133" s="43"/>
      <c r="O133" s="43"/>
      <c r="P133" s="32"/>
      <c r="Q133" s="32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49" t="s">
        <v>118</v>
      </c>
      <c r="AJ133" s="50">
        <v>2003</v>
      </c>
      <c r="AK133" s="33"/>
      <c r="AL133" s="33"/>
      <c r="AM133" s="33"/>
      <c r="AN133" s="52">
        <v>3150000</v>
      </c>
      <c r="AO133" s="46"/>
      <c r="AP133" s="46"/>
      <c r="AQ133" s="46"/>
      <c r="AR133" s="46"/>
      <c r="AS133" s="46" t="s">
        <v>337</v>
      </c>
      <c r="AT133" s="43"/>
      <c r="AU133" s="43"/>
      <c r="AV133" s="43"/>
    </row>
    <row r="134" spans="1:48" ht="26" x14ac:dyDescent="0.2">
      <c r="A134" s="30"/>
      <c r="B134" s="37"/>
      <c r="C134" s="56" t="s">
        <v>276</v>
      </c>
      <c r="D134" s="42" t="s">
        <v>280</v>
      </c>
      <c r="E134" s="43"/>
      <c r="F134" s="33"/>
      <c r="G134" s="33"/>
      <c r="H134" s="33"/>
      <c r="I134" s="33"/>
      <c r="J134" s="84" t="s">
        <v>284</v>
      </c>
      <c r="K134" s="61"/>
      <c r="L134" s="41" t="s">
        <v>204</v>
      </c>
      <c r="M134" s="57"/>
      <c r="N134" s="43"/>
      <c r="O134" s="43"/>
      <c r="P134" s="32"/>
      <c r="Q134" s="32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49" t="s">
        <v>118</v>
      </c>
      <c r="AJ134" s="50">
        <v>2003</v>
      </c>
      <c r="AK134" s="33"/>
      <c r="AL134" s="33"/>
      <c r="AM134" s="33"/>
      <c r="AN134" s="52">
        <v>10500000</v>
      </c>
      <c r="AO134" s="46"/>
      <c r="AP134" s="46"/>
      <c r="AQ134" s="46"/>
      <c r="AR134" s="46"/>
      <c r="AS134" s="46" t="s">
        <v>337</v>
      </c>
      <c r="AT134" s="43"/>
      <c r="AU134" s="43"/>
      <c r="AV134" s="43"/>
    </row>
    <row r="135" spans="1:48" ht="26" x14ac:dyDescent="0.2">
      <c r="A135" s="30"/>
      <c r="B135" s="37"/>
      <c r="C135" s="56" t="s">
        <v>275</v>
      </c>
      <c r="D135" s="42" t="s">
        <v>279</v>
      </c>
      <c r="E135" s="43"/>
      <c r="F135" s="33"/>
      <c r="G135" s="33"/>
      <c r="H135" s="33"/>
      <c r="I135" s="33"/>
      <c r="J135" s="84" t="s">
        <v>285</v>
      </c>
      <c r="K135" s="61"/>
      <c r="L135" s="41" t="s">
        <v>196</v>
      </c>
      <c r="M135" s="57"/>
      <c r="N135" s="43"/>
      <c r="O135" s="43"/>
      <c r="P135" s="32"/>
      <c r="Q135" s="32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49" t="s">
        <v>118</v>
      </c>
      <c r="AJ135" s="50">
        <v>2003</v>
      </c>
      <c r="AK135" s="33"/>
      <c r="AL135" s="33"/>
      <c r="AM135" s="33"/>
      <c r="AN135" s="52">
        <v>2800000</v>
      </c>
      <c r="AO135" s="46"/>
      <c r="AP135" s="46"/>
      <c r="AQ135" s="46"/>
      <c r="AR135" s="46"/>
      <c r="AS135" s="46" t="s">
        <v>337</v>
      </c>
      <c r="AT135" s="43"/>
      <c r="AU135" s="43"/>
      <c r="AV135" s="43"/>
    </row>
    <row r="136" spans="1:48" x14ac:dyDescent="0.2">
      <c r="A136" s="30"/>
      <c r="B136" s="37"/>
      <c r="C136" s="56" t="s">
        <v>277</v>
      </c>
      <c r="D136" s="42" t="s">
        <v>281</v>
      </c>
      <c r="E136" s="43"/>
      <c r="F136" s="33"/>
      <c r="G136" s="33"/>
      <c r="H136" s="33"/>
      <c r="I136" s="33"/>
      <c r="J136" s="84" t="s">
        <v>286</v>
      </c>
      <c r="K136" s="61"/>
      <c r="L136" s="41" t="s">
        <v>195</v>
      </c>
      <c r="M136" s="57"/>
      <c r="N136" s="43"/>
      <c r="O136" s="43"/>
      <c r="P136" s="32"/>
      <c r="Q136" s="32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49" t="s">
        <v>118</v>
      </c>
      <c r="AJ136" s="50">
        <v>2004</v>
      </c>
      <c r="AK136" s="33"/>
      <c r="AL136" s="33"/>
      <c r="AM136" s="33"/>
      <c r="AN136" s="52">
        <v>210000</v>
      </c>
      <c r="AO136" s="46"/>
      <c r="AP136" s="46"/>
      <c r="AQ136" s="46"/>
      <c r="AR136" s="46"/>
      <c r="AS136" s="46" t="s">
        <v>337</v>
      </c>
      <c r="AT136" s="43"/>
      <c r="AU136" s="43"/>
      <c r="AV136" s="43"/>
    </row>
    <row r="137" spans="1:48" ht="39" x14ac:dyDescent="0.2">
      <c r="A137" s="85"/>
      <c r="B137" s="85"/>
      <c r="C137" s="56" t="s">
        <v>215</v>
      </c>
      <c r="D137" s="56" t="s">
        <v>222</v>
      </c>
      <c r="E137" s="86"/>
      <c r="F137" s="85"/>
      <c r="G137" s="85"/>
      <c r="H137" s="85"/>
      <c r="I137" s="85"/>
      <c r="J137" s="84" t="s">
        <v>174</v>
      </c>
      <c r="K137" s="84" t="s">
        <v>233</v>
      </c>
      <c r="L137" s="56" t="s">
        <v>236</v>
      </c>
      <c r="M137" s="84" t="s">
        <v>239</v>
      </c>
      <c r="N137" s="86"/>
      <c r="O137" s="86"/>
      <c r="P137" s="87"/>
      <c r="Q137" s="87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8" t="s">
        <v>118</v>
      </c>
      <c r="AJ137" s="89">
        <v>2007</v>
      </c>
      <c r="AK137" s="85"/>
      <c r="AL137" s="85"/>
      <c r="AM137" s="85"/>
      <c r="AN137" s="90">
        <v>25410000</v>
      </c>
      <c r="AO137" s="46" t="s">
        <v>110</v>
      </c>
      <c r="AP137" s="91"/>
      <c r="AQ137" s="91"/>
      <c r="AR137" s="91"/>
      <c r="AS137" s="91"/>
      <c r="AT137" s="86"/>
      <c r="AU137" s="86"/>
      <c r="AV137" s="86"/>
    </row>
    <row r="138" spans="1:48" x14ac:dyDescent="0.2">
      <c r="A138" s="85"/>
      <c r="B138" s="85"/>
      <c r="C138" s="56" t="s">
        <v>218</v>
      </c>
      <c r="D138" s="56" t="s">
        <v>225</v>
      </c>
      <c r="E138" s="86"/>
      <c r="F138" s="85"/>
      <c r="G138" s="85"/>
      <c r="H138" s="85"/>
      <c r="I138" s="85"/>
      <c r="J138" s="84" t="s">
        <v>230</v>
      </c>
      <c r="K138" s="84" t="s">
        <v>235</v>
      </c>
      <c r="L138" s="56" t="s">
        <v>237</v>
      </c>
      <c r="M138" s="92"/>
      <c r="N138" s="86"/>
      <c r="O138" s="86"/>
      <c r="P138" s="87"/>
      <c r="Q138" s="87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8" t="s">
        <v>118</v>
      </c>
      <c r="AJ138" s="89">
        <v>2007</v>
      </c>
      <c r="AK138" s="85"/>
      <c r="AL138" s="85"/>
      <c r="AM138" s="85"/>
      <c r="AN138" s="90">
        <v>4000000</v>
      </c>
      <c r="AO138" s="46" t="s">
        <v>110</v>
      </c>
      <c r="AP138" s="91"/>
      <c r="AQ138" s="91"/>
      <c r="AR138" s="91"/>
      <c r="AS138" s="91"/>
      <c r="AT138" s="86"/>
      <c r="AU138" s="86"/>
      <c r="AV138" s="86"/>
    </row>
    <row r="139" spans="1:48" x14ac:dyDescent="0.2">
      <c r="A139" s="85"/>
      <c r="B139" s="85"/>
      <c r="C139" s="56" t="s">
        <v>219</v>
      </c>
      <c r="D139" s="56" t="s">
        <v>226</v>
      </c>
      <c r="E139" s="86"/>
      <c r="F139" s="85"/>
      <c r="G139" s="85"/>
      <c r="H139" s="85"/>
      <c r="I139" s="85"/>
      <c r="J139" s="84" t="s">
        <v>231</v>
      </c>
      <c r="K139" s="84" t="s">
        <v>235</v>
      </c>
      <c r="L139" s="56" t="s">
        <v>237</v>
      </c>
      <c r="M139" s="92"/>
      <c r="N139" s="86"/>
      <c r="O139" s="86"/>
      <c r="P139" s="87"/>
      <c r="Q139" s="87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8" t="s">
        <v>118</v>
      </c>
      <c r="AJ139" s="89">
        <v>2007</v>
      </c>
      <c r="AK139" s="85"/>
      <c r="AL139" s="85"/>
      <c r="AM139" s="85"/>
      <c r="AN139" s="90">
        <v>3000000</v>
      </c>
      <c r="AO139" s="46" t="s">
        <v>110</v>
      </c>
      <c r="AP139" s="91"/>
      <c r="AQ139" s="91"/>
      <c r="AR139" s="91"/>
      <c r="AS139" s="91"/>
      <c r="AT139" s="86"/>
      <c r="AU139" s="86"/>
      <c r="AV139" s="86"/>
    </row>
    <row r="140" spans="1:48" x14ac:dyDescent="0.2">
      <c r="A140" s="85"/>
      <c r="B140" s="85"/>
      <c r="C140" s="56" t="s">
        <v>299</v>
      </c>
      <c r="D140" s="56" t="s">
        <v>302</v>
      </c>
      <c r="E140" s="86"/>
      <c r="F140" s="85"/>
      <c r="G140" s="85"/>
      <c r="H140" s="85"/>
      <c r="I140" s="85"/>
      <c r="J140" s="84" t="s">
        <v>303</v>
      </c>
      <c r="K140" s="84" t="s">
        <v>235</v>
      </c>
      <c r="L140" s="84" t="s">
        <v>238</v>
      </c>
      <c r="M140" s="92"/>
      <c r="N140" s="86"/>
      <c r="O140" s="86"/>
      <c r="P140" s="87"/>
      <c r="Q140" s="87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8" t="s">
        <v>118</v>
      </c>
      <c r="AJ140" s="89">
        <v>2008</v>
      </c>
      <c r="AK140" s="85"/>
      <c r="AL140" s="85"/>
      <c r="AM140" s="85"/>
      <c r="AN140" s="90">
        <v>7870000</v>
      </c>
      <c r="AO140" s="46" t="s">
        <v>110</v>
      </c>
      <c r="AP140" s="91"/>
      <c r="AQ140" s="91"/>
      <c r="AR140" s="91"/>
      <c r="AS140" s="91"/>
      <c r="AT140" s="86"/>
      <c r="AU140" s="86"/>
      <c r="AV140" s="86"/>
    </row>
    <row r="141" spans="1:48" x14ac:dyDescent="0.2">
      <c r="A141" s="85"/>
      <c r="B141" s="85"/>
      <c r="C141" s="56" t="s">
        <v>300</v>
      </c>
      <c r="D141" s="56" t="s">
        <v>302</v>
      </c>
      <c r="E141" s="86"/>
      <c r="F141" s="85"/>
      <c r="G141" s="85"/>
      <c r="H141" s="85"/>
      <c r="I141" s="85"/>
      <c r="J141" s="84" t="s">
        <v>304</v>
      </c>
      <c r="K141" s="84" t="s">
        <v>235</v>
      </c>
      <c r="L141" s="84" t="s">
        <v>238</v>
      </c>
      <c r="M141" s="92"/>
      <c r="N141" s="86"/>
      <c r="O141" s="86"/>
      <c r="P141" s="87"/>
      <c r="Q141" s="87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8" t="s">
        <v>118</v>
      </c>
      <c r="AJ141" s="89">
        <v>2008</v>
      </c>
      <c r="AK141" s="85"/>
      <c r="AL141" s="85"/>
      <c r="AM141" s="85"/>
      <c r="AN141" s="90">
        <v>29700000</v>
      </c>
      <c r="AO141" s="46" t="s">
        <v>110</v>
      </c>
      <c r="AP141" s="91"/>
      <c r="AQ141" s="91"/>
      <c r="AR141" s="91"/>
      <c r="AS141" s="91"/>
      <c r="AT141" s="86"/>
      <c r="AU141" s="86"/>
      <c r="AV141" s="86"/>
    </row>
    <row r="142" spans="1:48" x14ac:dyDescent="0.2">
      <c r="A142" s="85"/>
      <c r="B142" s="85"/>
      <c r="C142" s="56" t="s">
        <v>301</v>
      </c>
      <c r="D142" s="93"/>
      <c r="E142" s="86"/>
      <c r="F142" s="85"/>
      <c r="G142" s="85"/>
      <c r="H142" s="85"/>
      <c r="I142" s="85"/>
      <c r="J142" s="92"/>
      <c r="K142" s="92"/>
      <c r="L142" s="92"/>
      <c r="M142" s="92"/>
      <c r="N142" s="86"/>
      <c r="O142" s="86"/>
      <c r="P142" s="87"/>
      <c r="Q142" s="87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8" t="s">
        <v>118</v>
      </c>
      <c r="AJ142" s="89">
        <v>2008</v>
      </c>
      <c r="AK142" s="85"/>
      <c r="AL142" s="85"/>
      <c r="AM142" s="85"/>
      <c r="AN142" s="90">
        <v>3860000</v>
      </c>
      <c r="AO142" s="94"/>
      <c r="AP142" s="86"/>
      <c r="AQ142" s="86"/>
      <c r="AR142" s="86"/>
      <c r="AS142" s="86"/>
      <c r="AT142" s="86"/>
      <c r="AU142" s="86"/>
      <c r="AV142" s="86"/>
    </row>
    <row r="143" spans="1:48" x14ac:dyDescent="0.2">
      <c r="A143" s="30"/>
      <c r="B143" s="37"/>
      <c r="C143" s="42"/>
      <c r="D143" s="42"/>
      <c r="E143" s="32"/>
      <c r="F143" s="33"/>
      <c r="G143" s="33"/>
      <c r="H143" s="33"/>
      <c r="I143" s="33"/>
      <c r="J143" s="47"/>
      <c r="K143" s="45"/>
      <c r="L143" s="41"/>
      <c r="M143" s="32"/>
      <c r="N143" s="32"/>
      <c r="O143" s="32"/>
      <c r="P143" s="32"/>
      <c r="Q143" s="32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49"/>
      <c r="AJ143" s="50"/>
      <c r="AK143" s="33"/>
      <c r="AL143" s="33"/>
      <c r="AM143" s="33"/>
      <c r="AN143" s="52"/>
      <c r="AO143" s="32"/>
      <c r="AP143" s="32"/>
      <c r="AQ143" s="32"/>
      <c r="AR143" s="32"/>
      <c r="AS143" s="32"/>
      <c r="AT143" s="32"/>
      <c r="AU143" s="32"/>
      <c r="AV143" s="32"/>
    </row>
    <row r="144" spans="1:48" x14ac:dyDescent="0.2">
      <c r="A144" s="30" t="s">
        <v>38</v>
      </c>
      <c r="B144" s="37" t="s">
        <v>39</v>
      </c>
      <c r="C144" s="32"/>
      <c r="D144" s="32"/>
      <c r="E144" s="32"/>
      <c r="F144" s="33"/>
      <c r="G144" s="33"/>
      <c r="H144" s="33"/>
      <c r="I144" s="33"/>
      <c r="J144" s="32"/>
      <c r="K144" s="32"/>
      <c r="L144" s="32"/>
      <c r="M144" s="32"/>
      <c r="N144" s="32"/>
      <c r="O144" s="32"/>
      <c r="P144" s="32"/>
      <c r="Q144" s="32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5"/>
      <c r="AJ144" s="35"/>
      <c r="AK144" s="33"/>
      <c r="AL144" s="33"/>
      <c r="AM144" s="33"/>
      <c r="AN144" s="53"/>
      <c r="AO144" s="32"/>
      <c r="AP144" s="32"/>
      <c r="AQ144" s="32"/>
      <c r="AR144" s="32"/>
      <c r="AS144" s="32"/>
      <c r="AT144" s="32"/>
      <c r="AU144" s="32"/>
      <c r="AV144" s="32"/>
    </row>
    <row r="145" spans="1:48" x14ac:dyDescent="0.2">
      <c r="A145" s="30"/>
      <c r="B145" s="37" t="s">
        <v>104</v>
      </c>
      <c r="C145" s="38" t="s">
        <v>213</v>
      </c>
      <c r="D145" s="32"/>
      <c r="E145" s="32"/>
      <c r="F145" s="33"/>
      <c r="G145" s="33"/>
      <c r="H145" s="33"/>
      <c r="I145" s="33"/>
      <c r="J145" s="32"/>
      <c r="K145" s="32"/>
      <c r="L145" s="32"/>
      <c r="M145" s="32"/>
      <c r="N145" s="32"/>
      <c r="O145" s="32"/>
      <c r="P145" s="32"/>
      <c r="Q145" s="32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5"/>
      <c r="AJ145" s="35"/>
      <c r="AK145" s="33"/>
      <c r="AL145" s="33"/>
      <c r="AM145" s="33"/>
      <c r="AN145" s="32"/>
      <c r="AO145" s="32"/>
      <c r="AP145" s="32"/>
      <c r="AQ145" s="32"/>
      <c r="AR145" s="32"/>
      <c r="AS145" s="32"/>
      <c r="AT145" s="32"/>
      <c r="AU145" s="32"/>
      <c r="AV145" s="32"/>
    </row>
    <row r="146" spans="1:48" x14ac:dyDescent="0.2">
      <c r="A146" s="30"/>
      <c r="B146" s="37"/>
      <c r="C146" s="32"/>
      <c r="D146" s="32"/>
      <c r="E146" s="32"/>
      <c r="F146" s="33"/>
      <c r="G146" s="33"/>
      <c r="H146" s="33"/>
      <c r="I146" s="33"/>
      <c r="J146" s="32"/>
      <c r="K146" s="32"/>
      <c r="L146" s="32"/>
      <c r="M146" s="32"/>
      <c r="N146" s="32"/>
      <c r="O146" s="32"/>
      <c r="P146" s="32"/>
      <c r="Q146" s="32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5"/>
      <c r="AJ146" s="35"/>
      <c r="AK146" s="33"/>
      <c r="AL146" s="33"/>
      <c r="AM146" s="33"/>
      <c r="AN146" s="32"/>
      <c r="AO146" s="32"/>
      <c r="AP146" s="32"/>
      <c r="AQ146" s="32"/>
      <c r="AR146" s="32"/>
      <c r="AS146" s="32"/>
      <c r="AT146" s="32"/>
      <c r="AU146" s="32"/>
      <c r="AV146" s="32"/>
    </row>
    <row r="147" spans="1:48" x14ac:dyDescent="0.2">
      <c r="A147" s="30" t="s">
        <v>40</v>
      </c>
      <c r="B147" s="37" t="s">
        <v>41</v>
      </c>
      <c r="C147" s="32"/>
      <c r="D147" s="32"/>
      <c r="E147" s="32"/>
      <c r="F147" s="33"/>
      <c r="G147" s="33"/>
      <c r="H147" s="33"/>
      <c r="I147" s="33"/>
      <c r="J147" s="32"/>
      <c r="K147" s="32"/>
      <c r="L147" s="32"/>
      <c r="M147" s="32"/>
      <c r="N147" s="32"/>
      <c r="O147" s="32"/>
      <c r="P147" s="32"/>
      <c r="Q147" s="32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5"/>
      <c r="AJ147" s="35"/>
      <c r="AK147" s="33"/>
      <c r="AL147" s="33"/>
      <c r="AM147" s="33"/>
      <c r="AN147" s="32"/>
      <c r="AO147" s="32"/>
      <c r="AP147" s="32"/>
      <c r="AQ147" s="32"/>
      <c r="AR147" s="32"/>
      <c r="AS147" s="32"/>
      <c r="AT147" s="32"/>
      <c r="AU147" s="32"/>
      <c r="AV147" s="32"/>
    </row>
    <row r="148" spans="1:48" x14ac:dyDescent="0.2">
      <c r="A148" s="30"/>
      <c r="B148" s="37" t="s">
        <v>104</v>
      </c>
      <c r="C148" s="38" t="s">
        <v>213</v>
      </c>
      <c r="D148" s="32"/>
      <c r="E148" s="32"/>
      <c r="F148" s="33"/>
      <c r="G148" s="33"/>
      <c r="H148" s="33"/>
      <c r="I148" s="33"/>
      <c r="J148" s="32"/>
      <c r="K148" s="32"/>
      <c r="L148" s="32"/>
      <c r="M148" s="32"/>
      <c r="N148" s="32"/>
      <c r="O148" s="32"/>
      <c r="P148" s="32"/>
      <c r="Q148" s="32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5"/>
      <c r="AJ148" s="35"/>
      <c r="AK148" s="33"/>
      <c r="AL148" s="33"/>
      <c r="AM148" s="33"/>
      <c r="AN148" s="32"/>
      <c r="AO148" s="32"/>
      <c r="AP148" s="32"/>
      <c r="AQ148" s="32"/>
      <c r="AR148" s="32"/>
      <c r="AS148" s="32"/>
      <c r="AT148" s="32"/>
      <c r="AU148" s="32"/>
      <c r="AV148" s="32"/>
    </row>
    <row r="149" spans="1:48" x14ac:dyDescent="0.2">
      <c r="A149" s="30"/>
      <c r="B149" s="37"/>
      <c r="C149" s="32"/>
      <c r="D149" s="32"/>
      <c r="E149" s="32"/>
      <c r="F149" s="33"/>
      <c r="G149" s="33"/>
      <c r="H149" s="33"/>
      <c r="I149" s="33"/>
      <c r="J149" s="32"/>
      <c r="K149" s="32"/>
      <c r="L149" s="32"/>
      <c r="M149" s="32"/>
      <c r="N149" s="32"/>
      <c r="O149" s="32"/>
      <c r="P149" s="32"/>
      <c r="Q149" s="32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5"/>
      <c r="AJ149" s="35"/>
      <c r="AK149" s="33"/>
      <c r="AL149" s="33"/>
      <c r="AM149" s="33"/>
      <c r="AN149" s="32"/>
      <c r="AO149" s="32"/>
      <c r="AP149" s="32"/>
      <c r="AQ149" s="32"/>
      <c r="AR149" s="32"/>
      <c r="AS149" s="32"/>
      <c r="AT149" s="32"/>
      <c r="AU149" s="32"/>
      <c r="AV149" s="32"/>
    </row>
    <row r="150" spans="1:48" x14ac:dyDescent="0.2">
      <c r="A150" s="30" t="s">
        <v>42</v>
      </c>
      <c r="B150" s="37" t="s">
        <v>43</v>
      </c>
      <c r="C150" s="32"/>
      <c r="D150" s="32"/>
      <c r="E150" s="32"/>
      <c r="F150" s="33"/>
      <c r="G150" s="33"/>
      <c r="H150" s="33"/>
      <c r="I150" s="33"/>
      <c r="J150" s="32"/>
      <c r="K150" s="32"/>
      <c r="L150" s="32"/>
      <c r="M150" s="32"/>
      <c r="N150" s="32"/>
      <c r="O150" s="32"/>
      <c r="P150" s="32"/>
      <c r="Q150" s="32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5"/>
      <c r="AJ150" s="35"/>
      <c r="AK150" s="33"/>
      <c r="AL150" s="33"/>
      <c r="AM150" s="33"/>
      <c r="AN150" s="32"/>
      <c r="AO150" s="32"/>
      <c r="AP150" s="32"/>
      <c r="AQ150" s="32"/>
      <c r="AR150" s="32"/>
      <c r="AS150" s="32"/>
      <c r="AT150" s="32"/>
      <c r="AU150" s="32"/>
      <c r="AV150" s="32"/>
    </row>
    <row r="151" spans="1:48" x14ac:dyDescent="0.2">
      <c r="A151" s="30"/>
      <c r="B151" s="37" t="s">
        <v>104</v>
      </c>
      <c r="C151" s="38" t="s">
        <v>213</v>
      </c>
      <c r="D151" s="32"/>
      <c r="E151" s="32"/>
      <c r="F151" s="33"/>
      <c r="G151" s="33"/>
      <c r="H151" s="33"/>
      <c r="I151" s="33"/>
      <c r="J151" s="32"/>
      <c r="K151" s="32"/>
      <c r="L151" s="32"/>
      <c r="M151" s="32"/>
      <c r="N151" s="32"/>
      <c r="O151" s="32"/>
      <c r="P151" s="32"/>
      <c r="Q151" s="32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5"/>
      <c r="AJ151" s="35"/>
      <c r="AK151" s="33"/>
      <c r="AL151" s="33"/>
      <c r="AM151" s="33"/>
      <c r="AN151" s="32"/>
      <c r="AO151" s="32"/>
      <c r="AP151" s="32"/>
      <c r="AQ151" s="32"/>
      <c r="AR151" s="32"/>
      <c r="AS151" s="32"/>
      <c r="AT151" s="32"/>
      <c r="AU151" s="32"/>
      <c r="AV151" s="32"/>
    </row>
    <row r="152" spans="1:48" x14ac:dyDescent="0.2">
      <c r="A152" s="30"/>
      <c r="B152" s="37"/>
      <c r="C152" s="32"/>
      <c r="D152" s="32"/>
      <c r="E152" s="32"/>
      <c r="F152" s="33"/>
      <c r="G152" s="33"/>
      <c r="H152" s="33"/>
      <c r="I152" s="33"/>
      <c r="J152" s="32"/>
      <c r="K152" s="32"/>
      <c r="L152" s="32"/>
      <c r="M152" s="32"/>
      <c r="N152" s="32"/>
      <c r="O152" s="32"/>
      <c r="P152" s="32"/>
      <c r="Q152" s="32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5"/>
      <c r="AJ152" s="35"/>
      <c r="AK152" s="33"/>
      <c r="AL152" s="33"/>
      <c r="AM152" s="33"/>
      <c r="AN152" s="32"/>
      <c r="AO152" s="32"/>
      <c r="AP152" s="32"/>
      <c r="AQ152" s="32"/>
      <c r="AR152" s="32"/>
      <c r="AS152" s="32"/>
      <c r="AT152" s="32"/>
      <c r="AU152" s="32"/>
      <c r="AV152" s="32"/>
    </row>
    <row r="153" spans="1:48" x14ac:dyDescent="0.2">
      <c r="A153" s="30" t="s">
        <v>44</v>
      </c>
      <c r="B153" s="37" t="s">
        <v>45</v>
      </c>
      <c r="C153" s="32"/>
      <c r="D153" s="32"/>
      <c r="E153" s="32"/>
      <c r="F153" s="33"/>
      <c r="G153" s="33"/>
      <c r="H153" s="33"/>
      <c r="I153" s="33"/>
      <c r="J153" s="32"/>
      <c r="K153" s="32"/>
      <c r="L153" s="32"/>
      <c r="M153" s="32"/>
      <c r="N153" s="32"/>
      <c r="O153" s="32"/>
      <c r="P153" s="32"/>
      <c r="Q153" s="32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5"/>
      <c r="AJ153" s="35"/>
      <c r="AK153" s="33"/>
      <c r="AL153" s="33"/>
      <c r="AM153" s="33"/>
      <c r="AN153" s="32"/>
      <c r="AO153" s="32"/>
      <c r="AP153" s="32"/>
      <c r="AQ153" s="32"/>
      <c r="AR153" s="32"/>
      <c r="AS153" s="32"/>
      <c r="AT153" s="32"/>
      <c r="AU153" s="32"/>
      <c r="AV153" s="32"/>
    </row>
    <row r="154" spans="1:48" x14ac:dyDescent="0.2">
      <c r="A154" s="30"/>
      <c r="B154" s="37" t="s">
        <v>104</v>
      </c>
      <c r="C154" s="38" t="s">
        <v>213</v>
      </c>
      <c r="D154" s="32"/>
      <c r="E154" s="32"/>
      <c r="F154" s="33"/>
      <c r="G154" s="33"/>
      <c r="H154" s="33"/>
      <c r="I154" s="33"/>
      <c r="J154" s="32"/>
      <c r="K154" s="32"/>
      <c r="L154" s="32"/>
      <c r="M154" s="32"/>
      <c r="N154" s="32"/>
      <c r="O154" s="32"/>
      <c r="P154" s="32"/>
      <c r="Q154" s="32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5"/>
      <c r="AJ154" s="35"/>
      <c r="AK154" s="33"/>
      <c r="AL154" s="33"/>
      <c r="AM154" s="33"/>
      <c r="AN154" s="32"/>
      <c r="AO154" s="32"/>
      <c r="AP154" s="32"/>
      <c r="AQ154" s="32"/>
      <c r="AR154" s="32"/>
      <c r="AS154" s="32"/>
      <c r="AT154" s="32"/>
      <c r="AU154" s="32"/>
      <c r="AV154" s="32"/>
    </row>
    <row r="155" spans="1:4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 s="97" customFormat="1" ht="13" x14ac:dyDescent="0.15">
      <c r="A156" s="74" t="s">
        <v>46</v>
      </c>
      <c r="B156" s="95" t="s">
        <v>47</v>
      </c>
      <c r="C156" s="32"/>
      <c r="D156" s="32"/>
      <c r="E156" s="32"/>
      <c r="F156" s="32"/>
      <c r="G156" s="32"/>
      <c r="H156" s="32"/>
      <c r="I156" s="32"/>
      <c r="J156" s="77"/>
      <c r="K156" s="77"/>
      <c r="L156" s="77"/>
      <c r="M156" s="77"/>
      <c r="N156" s="77"/>
      <c r="O156" s="77"/>
      <c r="P156" s="77"/>
      <c r="Q156" s="77"/>
      <c r="R156" s="32"/>
      <c r="S156" s="32"/>
      <c r="T156" s="32"/>
      <c r="U156" s="32"/>
      <c r="V156" s="32"/>
      <c r="W156" s="32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32"/>
      <c r="AI156" s="32"/>
      <c r="AJ156" s="77"/>
      <c r="AK156" s="77"/>
      <c r="AL156" s="77"/>
      <c r="AM156" s="77"/>
      <c r="AN156" s="96">
        <f>AN157</f>
        <v>712800000</v>
      </c>
      <c r="AO156" s="32"/>
      <c r="AP156" s="32"/>
      <c r="AQ156" s="32"/>
      <c r="AR156" s="32"/>
      <c r="AS156" s="32"/>
      <c r="AT156" s="32"/>
      <c r="AU156" s="32"/>
      <c r="AV156" s="32"/>
    </row>
    <row r="157" spans="1:48" s="97" customFormat="1" ht="13" x14ac:dyDescent="0.15">
      <c r="A157" s="74" t="s">
        <v>48</v>
      </c>
      <c r="B157" s="98" t="s">
        <v>49</v>
      </c>
      <c r="C157" s="32"/>
      <c r="D157" s="32"/>
      <c r="E157" s="32"/>
      <c r="F157" s="32"/>
      <c r="G157" s="32"/>
      <c r="H157" s="32"/>
      <c r="I157" s="32"/>
      <c r="J157" s="77"/>
      <c r="K157" s="77"/>
      <c r="L157" s="77"/>
      <c r="M157" s="77"/>
      <c r="N157" s="77"/>
      <c r="O157" s="77"/>
      <c r="P157" s="77"/>
      <c r="Q157" s="77"/>
      <c r="R157" s="32"/>
      <c r="S157" s="32"/>
      <c r="T157" s="32"/>
      <c r="U157" s="32"/>
      <c r="V157" s="32"/>
      <c r="W157" s="32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32"/>
      <c r="AI157" s="32"/>
      <c r="AJ157" s="77"/>
      <c r="AK157" s="77"/>
      <c r="AL157" s="77"/>
      <c r="AM157" s="77"/>
      <c r="AN157" s="99">
        <v>712800000</v>
      </c>
      <c r="AO157" s="32"/>
      <c r="AP157" s="32"/>
      <c r="AQ157" s="32"/>
      <c r="AR157" s="32"/>
      <c r="AS157" s="32"/>
      <c r="AT157" s="76"/>
      <c r="AU157" s="32"/>
      <c r="AV157" s="32"/>
    </row>
    <row r="158" spans="1:48" s="105" customFormat="1" ht="13" x14ac:dyDescent="0.2">
      <c r="A158" s="100"/>
      <c r="B158" s="87" t="s">
        <v>105</v>
      </c>
      <c r="C158" s="65" t="s">
        <v>207</v>
      </c>
      <c r="D158" s="101" t="s">
        <v>208</v>
      </c>
      <c r="E158" s="102"/>
      <c r="F158" s="102"/>
      <c r="G158" s="102"/>
      <c r="H158" s="102"/>
      <c r="I158" s="102"/>
      <c r="J158" s="100"/>
      <c r="K158" s="100"/>
      <c r="L158" s="100"/>
      <c r="M158" s="100"/>
      <c r="N158" s="100"/>
      <c r="O158" s="100"/>
      <c r="P158" s="100"/>
      <c r="Q158" s="100"/>
      <c r="R158" s="103" t="s">
        <v>209</v>
      </c>
      <c r="S158" s="103" t="s">
        <v>210</v>
      </c>
      <c r="T158" s="103">
        <v>800</v>
      </c>
      <c r="U158" s="102"/>
      <c r="V158" s="102"/>
      <c r="W158" s="101" t="s">
        <v>212</v>
      </c>
      <c r="X158" s="100"/>
      <c r="Y158" s="100"/>
      <c r="Z158" s="100"/>
      <c r="AA158" s="100"/>
      <c r="AB158" s="100"/>
      <c r="AC158" s="100"/>
      <c r="AD158" s="100"/>
      <c r="AE158" s="102"/>
      <c r="AF158" s="102"/>
      <c r="AG158" s="102"/>
      <c r="AH158" s="102"/>
      <c r="AI158" s="103" t="s">
        <v>118</v>
      </c>
      <c r="AJ158" s="101">
        <v>2007</v>
      </c>
      <c r="AK158" s="100"/>
      <c r="AL158" s="100"/>
      <c r="AM158" s="100"/>
      <c r="AN158" s="104">
        <v>712800000</v>
      </c>
      <c r="AO158" s="102"/>
      <c r="AP158" s="102"/>
      <c r="AQ158" s="102"/>
      <c r="AR158" s="102"/>
      <c r="AS158" s="102"/>
      <c r="AT158" s="101" t="s">
        <v>211</v>
      </c>
      <c r="AU158" s="102"/>
      <c r="AV158" s="102"/>
    </row>
    <row r="159" spans="1:48" s="97" customFormat="1" ht="12" x14ac:dyDescent="0.15">
      <c r="A159" s="74"/>
      <c r="B159" s="98"/>
      <c r="C159" s="32"/>
      <c r="D159" s="32"/>
      <c r="E159" s="32"/>
      <c r="F159" s="32"/>
      <c r="G159" s="32"/>
      <c r="H159" s="32"/>
      <c r="I159" s="32"/>
      <c r="J159" s="77"/>
      <c r="K159" s="77"/>
      <c r="L159" s="77"/>
      <c r="M159" s="77"/>
      <c r="N159" s="77"/>
      <c r="O159" s="77"/>
      <c r="P159" s="77"/>
      <c r="Q159" s="77"/>
      <c r="R159" s="32"/>
      <c r="S159" s="32"/>
      <c r="T159" s="32"/>
      <c r="U159" s="32"/>
      <c r="V159" s="32"/>
      <c r="W159" s="32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32"/>
      <c r="AI159" s="32"/>
      <c r="AJ159" s="77"/>
      <c r="AK159" s="77"/>
      <c r="AL159" s="77"/>
      <c r="AM159" s="77"/>
      <c r="AN159" s="82"/>
      <c r="AO159" s="32"/>
      <c r="AP159" s="32"/>
      <c r="AQ159" s="32"/>
      <c r="AR159" s="32"/>
      <c r="AS159" s="32"/>
      <c r="AT159" s="32"/>
      <c r="AU159" s="32"/>
      <c r="AV159" s="32"/>
    </row>
    <row r="160" spans="1:48" s="97" customFormat="1" ht="13" x14ac:dyDescent="0.15">
      <c r="A160" s="74" t="s">
        <v>50</v>
      </c>
      <c r="B160" s="98" t="s">
        <v>51</v>
      </c>
      <c r="C160" s="32"/>
      <c r="D160" s="32"/>
      <c r="E160" s="32"/>
      <c r="F160" s="32"/>
      <c r="G160" s="32"/>
      <c r="H160" s="32"/>
      <c r="I160" s="32"/>
      <c r="J160" s="77"/>
      <c r="K160" s="77"/>
      <c r="L160" s="77"/>
      <c r="M160" s="77"/>
      <c r="N160" s="77"/>
      <c r="O160" s="77"/>
      <c r="P160" s="77"/>
      <c r="Q160" s="77"/>
      <c r="R160" s="32"/>
      <c r="S160" s="32"/>
      <c r="T160" s="32"/>
      <c r="U160" s="32"/>
      <c r="V160" s="32"/>
      <c r="W160" s="32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32"/>
      <c r="AI160" s="32"/>
      <c r="AJ160" s="77"/>
      <c r="AK160" s="77"/>
      <c r="AL160" s="77"/>
      <c r="AM160" s="77"/>
      <c r="AN160" s="82"/>
      <c r="AO160" s="32"/>
      <c r="AP160" s="32"/>
      <c r="AQ160" s="32"/>
      <c r="AR160" s="32"/>
      <c r="AS160" s="32"/>
      <c r="AT160" s="32"/>
      <c r="AU160" s="32"/>
      <c r="AV160" s="32"/>
    </row>
    <row r="161" spans="1:48" s="97" customFormat="1" ht="13" x14ac:dyDescent="0.15">
      <c r="A161" s="74"/>
      <c r="B161" s="75" t="s">
        <v>105</v>
      </c>
      <c r="C161" s="54" t="s">
        <v>213</v>
      </c>
      <c r="D161" s="32"/>
      <c r="E161" s="32"/>
      <c r="F161" s="32"/>
      <c r="G161" s="32"/>
      <c r="H161" s="32"/>
      <c r="I161" s="32"/>
      <c r="J161" s="77"/>
      <c r="K161" s="77"/>
      <c r="L161" s="77"/>
      <c r="M161" s="77"/>
      <c r="N161" s="77"/>
      <c r="O161" s="77"/>
      <c r="P161" s="77"/>
      <c r="Q161" s="77"/>
      <c r="R161" s="32"/>
      <c r="S161" s="32"/>
      <c r="T161" s="32"/>
      <c r="U161" s="32"/>
      <c r="V161" s="32"/>
      <c r="W161" s="32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32"/>
      <c r="AI161" s="32"/>
      <c r="AJ161" s="77"/>
      <c r="AK161" s="77"/>
      <c r="AL161" s="77"/>
      <c r="AM161" s="77"/>
      <c r="AN161" s="82"/>
      <c r="AO161" s="32"/>
      <c r="AP161" s="32"/>
      <c r="AQ161" s="32"/>
      <c r="AR161" s="32"/>
      <c r="AS161" s="32"/>
      <c r="AT161" s="32"/>
      <c r="AU161" s="32"/>
      <c r="AV161" s="32"/>
    </row>
    <row r="162" spans="1:48" s="97" customFormat="1" ht="12" x14ac:dyDescent="0.15">
      <c r="A162" s="74"/>
      <c r="B162" s="98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</row>
    <row r="163" spans="1:4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ht="16" x14ac:dyDescent="0.2">
      <c r="A164" s="106" t="s">
        <v>52</v>
      </c>
      <c r="B164" s="6" t="s">
        <v>53</v>
      </c>
      <c r="C164" s="21"/>
      <c r="D164" s="21"/>
      <c r="E164" s="21"/>
      <c r="F164" s="21"/>
      <c r="G164" s="21"/>
      <c r="H164" s="21"/>
      <c r="I164" s="21"/>
      <c r="J164" s="2"/>
      <c r="K164" s="2"/>
      <c r="L164" s="2"/>
      <c r="M164" s="2"/>
      <c r="N164" s="2"/>
      <c r="O164" s="2"/>
      <c r="P164" s="2"/>
      <c r="Q164" s="2"/>
      <c r="R164" s="21"/>
      <c r="S164" s="21"/>
      <c r="T164" s="2"/>
      <c r="U164" s="21"/>
      <c r="V164" s="21"/>
      <c r="W164" s="21"/>
      <c r="X164" s="2"/>
      <c r="Y164" s="2"/>
      <c r="Z164" s="2"/>
      <c r="AA164" s="2"/>
      <c r="AB164" s="2"/>
      <c r="AC164" s="2"/>
      <c r="AD164" s="2"/>
      <c r="AE164" s="2"/>
      <c r="AF164" s="21"/>
      <c r="AG164" s="21"/>
      <c r="AH164" s="21"/>
      <c r="AI164" s="21"/>
      <c r="AJ164" s="2"/>
      <c r="AK164" s="2"/>
      <c r="AL164" s="2"/>
      <c r="AM164" s="2"/>
      <c r="AN164" s="21"/>
      <c r="AO164" s="21"/>
      <c r="AP164" s="21"/>
      <c r="AQ164" s="21"/>
      <c r="AR164" s="21"/>
      <c r="AS164" s="21"/>
      <c r="AT164" s="21"/>
      <c r="AU164" s="21"/>
      <c r="AV164" s="21"/>
    </row>
    <row r="165" spans="1:48" ht="16" x14ac:dyDescent="0.2">
      <c r="A165" s="106" t="s">
        <v>54</v>
      </c>
      <c r="B165" s="107" t="s">
        <v>55</v>
      </c>
      <c r="C165" s="21"/>
      <c r="D165" s="21"/>
      <c r="E165" s="21"/>
      <c r="F165" s="21"/>
      <c r="G165" s="21"/>
      <c r="H165" s="21"/>
      <c r="I165" s="21"/>
      <c r="J165" s="2"/>
      <c r="K165" s="2"/>
      <c r="L165" s="2"/>
      <c r="M165" s="2"/>
      <c r="N165" s="2"/>
      <c r="O165" s="2"/>
      <c r="P165" s="2"/>
      <c r="Q165" s="2"/>
      <c r="R165" s="21"/>
      <c r="S165" s="21"/>
      <c r="T165" s="2"/>
      <c r="U165" s="21"/>
      <c r="V165" s="21"/>
      <c r="W165" s="21"/>
      <c r="X165" s="2"/>
      <c r="Y165" s="2"/>
      <c r="Z165" s="2"/>
      <c r="AA165" s="2"/>
      <c r="AB165" s="2"/>
      <c r="AC165" s="2"/>
      <c r="AD165" s="2"/>
      <c r="AE165" s="2"/>
      <c r="AF165" s="21"/>
      <c r="AG165" s="21"/>
      <c r="AH165" s="21"/>
      <c r="AI165" s="21"/>
      <c r="AJ165" s="2"/>
      <c r="AK165" s="2"/>
      <c r="AL165" s="2"/>
      <c r="AM165" s="2"/>
      <c r="AN165" s="21"/>
      <c r="AO165" s="21"/>
      <c r="AP165" s="21"/>
      <c r="AQ165" s="21"/>
      <c r="AR165" s="21"/>
      <c r="AS165" s="21"/>
      <c r="AT165" s="21"/>
      <c r="AU165" s="21"/>
      <c r="AV165" s="21"/>
    </row>
    <row r="166" spans="1:48" ht="16" x14ac:dyDescent="0.2">
      <c r="A166" s="106"/>
      <c r="B166" s="108" t="s">
        <v>106</v>
      </c>
      <c r="C166" s="109" t="s">
        <v>213</v>
      </c>
      <c r="D166" s="21"/>
      <c r="E166" s="21"/>
      <c r="F166" s="21"/>
      <c r="G166" s="21"/>
      <c r="H166" s="21"/>
      <c r="I166" s="21"/>
      <c r="J166" s="2"/>
      <c r="K166" s="2"/>
      <c r="L166" s="2"/>
      <c r="M166" s="2"/>
      <c r="N166" s="2"/>
      <c r="O166" s="2"/>
      <c r="P166" s="2"/>
      <c r="Q166" s="2"/>
      <c r="R166" s="21"/>
      <c r="S166" s="21"/>
      <c r="T166" s="2"/>
      <c r="U166" s="21"/>
      <c r="V166" s="21"/>
      <c r="W166" s="21"/>
      <c r="X166" s="2"/>
      <c r="Y166" s="2"/>
      <c r="Z166" s="2"/>
      <c r="AA166" s="2"/>
      <c r="AB166" s="2"/>
      <c r="AC166" s="2"/>
      <c r="AD166" s="2"/>
      <c r="AE166" s="2"/>
      <c r="AF166" s="21"/>
      <c r="AG166" s="21"/>
      <c r="AH166" s="21"/>
      <c r="AI166" s="21"/>
      <c r="AJ166" s="2"/>
      <c r="AK166" s="2"/>
      <c r="AL166" s="2"/>
      <c r="AM166" s="2"/>
      <c r="AN166" s="21"/>
      <c r="AO166" s="21"/>
      <c r="AP166" s="21"/>
      <c r="AQ166" s="21"/>
      <c r="AR166" s="21"/>
      <c r="AS166" s="21"/>
      <c r="AT166" s="21"/>
      <c r="AU166" s="21"/>
      <c r="AV166" s="21"/>
    </row>
    <row r="167" spans="1:48" x14ac:dyDescent="0.2">
      <c r="A167" s="106"/>
      <c r="B167" s="107"/>
      <c r="C167" s="21"/>
      <c r="D167" s="21"/>
      <c r="E167" s="21"/>
      <c r="F167" s="21"/>
      <c r="G167" s="21"/>
      <c r="H167" s="21"/>
      <c r="I167" s="21"/>
      <c r="J167" s="2"/>
      <c r="K167" s="2"/>
      <c r="L167" s="2"/>
      <c r="M167" s="2"/>
      <c r="N167" s="2"/>
      <c r="O167" s="2"/>
      <c r="P167" s="2"/>
      <c r="Q167" s="2"/>
      <c r="R167" s="21"/>
      <c r="S167" s="21"/>
      <c r="T167" s="2"/>
      <c r="U167" s="21"/>
      <c r="V167" s="21"/>
      <c r="W167" s="21"/>
      <c r="X167" s="2"/>
      <c r="Y167" s="2"/>
      <c r="Z167" s="2"/>
      <c r="AA167" s="2"/>
      <c r="AB167" s="2"/>
      <c r="AC167" s="2"/>
      <c r="AD167" s="2"/>
      <c r="AE167" s="2"/>
      <c r="AF167" s="21"/>
      <c r="AG167" s="21"/>
      <c r="AH167" s="21"/>
      <c r="AI167" s="21"/>
      <c r="AJ167" s="2"/>
      <c r="AK167" s="2"/>
      <c r="AL167" s="2"/>
      <c r="AM167" s="2"/>
      <c r="AN167" s="21"/>
      <c r="AO167" s="21"/>
      <c r="AP167" s="21"/>
      <c r="AQ167" s="21"/>
      <c r="AR167" s="21"/>
      <c r="AS167" s="21"/>
      <c r="AT167" s="21"/>
      <c r="AU167" s="21"/>
      <c r="AV167" s="21"/>
    </row>
    <row r="168" spans="1:48" ht="16" x14ac:dyDescent="0.2">
      <c r="A168" s="106" t="s">
        <v>56</v>
      </c>
      <c r="B168" s="107" t="s">
        <v>57</v>
      </c>
      <c r="C168" s="21"/>
      <c r="D168" s="21"/>
      <c r="E168" s="21"/>
      <c r="F168" s="21"/>
      <c r="G168" s="21"/>
      <c r="H168" s="21"/>
      <c r="I168" s="21"/>
      <c r="J168" s="2"/>
      <c r="K168" s="2"/>
      <c r="L168" s="2"/>
      <c r="M168" s="2"/>
      <c r="N168" s="2"/>
      <c r="O168" s="2"/>
      <c r="P168" s="2"/>
      <c r="Q168" s="2"/>
      <c r="R168" s="21"/>
      <c r="S168" s="21"/>
      <c r="T168" s="2"/>
      <c r="U168" s="21"/>
      <c r="V168" s="21"/>
      <c r="W168" s="21"/>
      <c r="X168" s="2"/>
      <c r="Y168" s="2"/>
      <c r="Z168" s="2"/>
      <c r="AA168" s="2"/>
      <c r="AB168" s="2"/>
      <c r="AC168" s="2"/>
      <c r="AD168" s="2"/>
      <c r="AE168" s="2"/>
      <c r="AF168" s="21"/>
      <c r="AG168" s="21"/>
      <c r="AH168" s="21"/>
      <c r="AI168" s="21"/>
      <c r="AJ168" s="2"/>
      <c r="AK168" s="2"/>
      <c r="AL168" s="2"/>
      <c r="AM168" s="2"/>
      <c r="AN168" s="21"/>
      <c r="AO168" s="21"/>
      <c r="AP168" s="21"/>
      <c r="AQ168" s="21"/>
      <c r="AR168" s="21"/>
      <c r="AS168" s="21"/>
      <c r="AT168" s="21"/>
      <c r="AU168" s="21"/>
      <c r="AV168" s="21"/>
    </row>
    <row r="169" spans="1:48" ht="16" x14ac:dyDescent="0.2">
      <c r="A169" s="106"/>
      <c r="B169" s="108" t="s">
        <v>106</v>
      </c>
      <c r="C169" s="109" t="s">
        <v>213</v>
      </c>
      <c r="D169" s="21"/>
      <c r="E169" s="21"/>
      <c r="F169" s="21"/>
      <c r="G169" s="21"/>
      <c r="H169" s="21"/>
      <c r="I169" s="21"/>
      <c r="J169" s="2"/>
      <c r="K169" s="2"/>
      <c r="L169" s="2"/>
      <c r="M169" s="2"/>
      <c r="N169" s="2"/>
      <c r="O169" s="2"/>
      <c r="P169" s="2"/>
      <c r="Q169" s="2"/>
      <c r="R169" s="21"/>
      <c r="S169" s="21"/>
      <c r="T169" s="2"/>
      <c r="U169" s="21"/>
      <c r="V169" s="21"/>
      <c r="W169" s="21"/>
      <c r="X169" s="2"/>
      <c r="Y169" s="2"/>
      <c r="Z169" s="2"/>
      <c r="AA169" s="2"/>
      <c r="AB169" s="2"/>
      <c r="AC169" s="2"/>
      <c r="AD169" s="2"/>
      <c r="AE169" s="2"/>
      <c r="AF169" s="21"/>
      <c r="AG169" s="21"/>
      <c r="AH169" s="21"/>
      <c r="AI169" s="21"/>
      <c r="AJ169" s="2"/>
      <c r="AK169" s="2"/>
      <c r="AL169" s="2"/>
      <c r="AM169" s="2"/>
      <c r="AN169" s="21"/>
      <c r="AO169" s="21"/>
      <c r="AP169" s="21"/>
      <c r="AQ169" s="21"/>
      <c r="AR169" s="21"/>
      <c r="AS169" s="21"/>
      <c r="AT169" s="21"/>
      <c r="AU169" s="21"/>
      <c r="AV169" s="21"/>
    </row>
    <row r="170" spans="1:48" x14ac:dyDescent="0.2">
      <c r="A170" s="106"/>
      <c r="B170" s="107"/>
      <c r="C170" s="21"/>
      <c r="D170" s="21"/>
      <c r="E170" s="21"/>
      <c r="F170" s="21"/>
      <c r="G170" s="21"/>
      <c r="H170" s="21"/>
      <c r="I170" s="21"/>
      <c r="J170" s="2"/>
      <c r="K170" s="2"/>
      <c r="L170" s="2"/>
      <c r="M170" s="2"/>
      <c r="N170" s="2"/>
      <c r="O170" s="2"/>
      <c r="P170" s="2"/>
      <c r="Q170" s="2"/>
      <c r="R170" s="21"/>
      <c r="S170" s="21"/>
      <c r="T170" s="2"/>
      <c r="U170" s="21"/>
      <c r="V170" s="21"/>
      <c r="W170" s="21"/>
      <c r="X170" s="2"/>
      <c r="Y170" s="2"/>
      <c r="Z170" s="2"/>
      <c r="AA170" s="2"/>
      <c r="AB170" s="2"/>
      <c r="AC170" s="2"/>
      <c r="AD170" s="2"/>
      <c r="AE170" s="2"/>
      <c r="AF170" s="21"/>
      <c r="AG170" s="21"/>
      <c r="AH170" s="21"/>
      <c r="AI170" s="21"/>
      <c r="AJ170" s="2"/>
      <c r="AK170" s="2"/>
      <c r="AL170" s="2"/>
      <c r="AM170" s="2"/>
      <c r="AN170" s="21"/>
      <c r="AO170" s="21"/>
      <c r="AP170" s="21"/>
      <c r="AQ170" s="21"/>
      <c r="AR170" s="21"/>
      <c r="AS170" s="21"/>
      <c r="AT170" s="21"/>
      <c r="AU170" s="21"/>
      <c r="AV170" s="21"/>
    </row>
    <row r="171" spans="1:48" ht="16" x14ac:dyDescent="0.2">
      <c r="A171" s="106" t="s">
        <v>58</v>
      </c>
      <c r="B171" s="107" t="s">
        <v>59</v>
      </c>
      <c r="C171" s="21"/>
      <c r="D171" s="21"/>
      <c r="E171" s="21"/>
      <c r="F171" s="21"/>
      <c r="G171" s="21"/>
      <c r="H171" s="21"/>
      <c r="I171" s="21"/>
      <c r="J171" s="2"/>
      <c r="K171" s="2"/>
      <c r="L171" s="2"/>
      <c r="M171" s="2"/>
      <c r="N171" s="2"/>
      <c r="O171" s="2"/>
      <c r="P171" s="2"/>
      <c r="Q171" s="2"/>
      <c r="R171" s="21"/>
      <c r="S171" s="21"/>
      <c r="T171" s="2"/>
      <c r="U171" s="21"/>
      <c r="V171" s="21"/>
      <c r="W171" s="21"/>
      <c r="X171" s="2"/>
      <c r="Y171" s="2"/>
      <c r="Z171" s="2"/>
      <c r="AA171" s="2"/>
      <c r="AB171" s="2"/>
      <c r="AC171" s="2"/>
      <c r="AD171" s="2"/>
      <c r="AE171" s="2"/>
      <c r="AF171" s="21"/>
      <c r="AG171" s="21"/>
      <c r="AH171" s="21"/>
      <c r="AI171" s="21"/>
      <c r="AJ171" s="2"/>
      <c r="AK171" s="2"/>
      <c r="AL171" s="2"/>
      <c r="AM171" s="2"/>
      <c r="AN171" s="21"/>
      <c r="AO171" s="21"/>
      <c r="AP171" s="21"/>
      <c r="AQ171" s="21"/>
      <c r="AR171" s="21"/>
      <c r="AS171" s="21"/>
      <c r="AT171" s="21"/>
      <c r="AU171" s="21"/>
      <c r="AV171" s="21"/>
    </row>
    <row r="172" spans="1:48" ht="16" x14ac:dyDescent="0.2">
      <c r="A172" s="106"/>
      <c r="B172" s="108" t="s">
        <v>106</v>
      </c>
      <c r="C172" s="109" t="s">
        <v>213</v>
      </c>
      <c r="D172" s="21"/>
      <c r="E172" s="21"/>
      <c r="F172" s="21"/>
      <c r="G172" s="21"/>
      <c r="H172" s="21"/>
      <c r="I172" s="21"/>
      <c r="J172" s="2"/>
      <c r="K172" s="2"/>
      <c r="L172" s="2"/>
      <c r="M172" s="2"/>
      <c r="N172" s="2"/>
      <c r="O172" s="2"/>
      <c r="P172" s="2"/>
      <c r="Q172" s="2"/>
      <c r="R172" s="21"/>
      <c r="S172" s="21"/>
      <c r="T172" s="2"/>
      <c r="U172" s="21"/>
      <c r="V172" s="21"/>
      <c r="W172" s="21"/>
      <c r="X172" s="2"/>
      <c r="Y172" s="2"/>
      <c r="Z172" s="2"/>
      <c r="AA172" s="2"/>
      <c r="AB172" s="2"/>
      <c r="AC172" s="2"/>
      <c r="AD172" s="2"/>
      <c r="AE172" s="2"/>
      <c r="AF172" s="21"/>
      <c r="AG172" s="21"/>
      <c r="AH172" s="21"/>
      <c r="AI172" s="21"/>
      <c r="AJ172" s="2"/>
      <c r="AK172" s="2"/>
      <c r="AL172" s="2"/>
      <c r="AM172" s="2"/>
      <c r="AN172" s="21"/>
      <c r="AO172" s="21"/>
      <c r="AP172" s="29"/>
      <c r="AQ172" s="21"/>
      <c r="AR172" s="21"/>
      <c r="AS172" s="21"/>
      <c r="AT172" s="21"/>
      <c r="AU172" s="21"/>
      <c r="AV172" s="21"/>
    </row>
    <row r="173" spans="1:48" x14ac:dyDescent="0.2">
      <c r="A173" s="106"/>
      <c r="B173" s="107"/>
      <c r="C173" s="21"/>
      <c r="D173" s="21"/>
      <c r="E173" s="21"/>
      <c r="F173" s="21"/>
      <c r="G173" s="21"/>
      <c r="H173" s="21"/>
      <c r="I173" s="21"/>
      <c r="J173" s="2"/>
      <c r="K173" s="2"/>
      <c r="L173" s="2"/>
      <c r="M173" s="2"/>
      <c r="N173" s="2"/>
      <c r="O173" s="2"/>
      <c r="P173" s="2"/>
      <c r="Q173" s="2"/>
      <c r="R173" s="21"/>
      <c r="S173" s="21"/>
      <c r="T173" s="2"/>
      <c r="U173" s="21"/>
      <c r="V173" s="21"/>
      <c r="W173" s="21"/>
      <c r="X173" s="2"/>
      <c r="Y173" s="2"/>
      <c r="Z173" s="2"/>
      <c r="AA173" s="2"/>
      <c r="AB173" s="2"/>
      <c r="AC173" s="2"/>
      <c r="AD173" s="2"/>
      <c r="AE173" s="2"/>
      <c r="AF173" s="21"/>
      <c r="AG173" s="21"/>
      <c r="AH173" s="21"/>
      <c r="AI173" s="21"/>
      <c r="AJ173" s="2"/>
      <c r="AK173" s="2"/>
      <c r="AL173" s="2"/>
      <c r="AM173" s="2"/>
      <c r="AN173" s="21"/>
      <c r="AO173" s="21"/>
      <c r="AP173" s="21"/>
      <c r="AQ173" s="21"/>
      <c r="AR173" s="21"/>
      <c r="AS173" s="21"/>
      <c r="AT173" s="21"/>
      <c r="AU173" s="21"/>
      <c r="AV173" s="21"/>
    </row>
    <row r="174" spans="1:48" ht="16" x14ac:dyDescent="0.2">
      <c r="A174" s="106" t="s">
        <v>60</v>
      </c>
      <c r="B174" s="107" t="s">
        <v>61</v>
      </c>
      <c r="C174" s="21"/>
      <c r="D174" s="21"/>
      <c r="E174" s="21"/>
      <c r="F174" s="21"/>
      <c r="G174" s="21"/>
      <c r="H174" s="21"/>
      <c r="I174" s="21"/>
      <c r="J174" s="2"/>
      <c r="K174" s="2"/>
      <c r="L174" s="2"/>
      <c r="M174" s="2"/>
      <c r="N174" s="2"/>
      <c r="O174" s="2"/>
      <c r="P174" s="2"/>
      <c r="Q174" s="2"/>
      <c r="R174" s="21"/>
      <c r="S174" s="21"/>
      <c r="T174" s="2"/>
      <c r="U174" s="21"/>
      <c r="V174" s="21"/>
      <c r="W174" s="21"/>
      <c r="X174" s="2"/>
      <c r="Y174" s="2"/>
      <c r="Z174" s="2"/>
      <c r="AA174" s="2"/>
      <c r="AB174" s="2"/>
      <c r="AC174" s="2"/>
      <c r="AD174" s="2"/>
      <c r="AE174" s="2"/>
      <c r="AF174" s="21"/>
      <c r="AG174" s="21"/>
      <c r="AH174" s="21"/>
      <c r="AI174" s="21"/>
      <c r="AJ174" s="2"/>
      <c r="AK174" s="2"/>
      <c r="AL174" s="2"/>
      <c r="AM174" s="2"/>
      <c r="AN174" s="21"/>
      <c r="AO174" s="21"/>
      <c r="AP174" s="21"/>
      <c r="AQ174" s="21"/>
      <c r="AR174" s="21"/>
      <c r="AS174" s="21"/>
      <c r="AT174" s="21"/>
      <c r="AU174" s="21"/>
      <c r="AV174" s="21"/>
    </row>
    <row r="175" spans="1:48" ht="16" x14ac:dyDescent="0.2">
      <c r="A175" s="106"/>
      <c r="B175" s="108" t="s">
        <v>106</v>
      </c>
      <c r="C175" s="109" t="s">
        <v>213</v>
      </c>
      <c r="D175" s="21"/>
      <c r="E175" s="21"/>
      <c r="F175" s="21"/>
      <c r="G175" s="21"/>
      <c r="H175" s="21"/>
      <c r="I175" s="21"/>
      <c r="J175" s="2"/>
      <c r="K175" s="2"/>
      <c r="L175" s="2"/>
      <c r="M175" s="2"/>
      <c r="N175" s="2"/>
      <c r="O175" s="2"/>
      <c r="P175" s="2"/>
      <c r="Q175" s="2"/>
      <c r="R175" s="21"/>
      <c r="S175" s="21"/>
      <c r="T175" s="2"/>
      <c r="U175" s="21"/>
      <c r="V175" s="21"/>
      <c r="W175" s="21"/>
      <c r="X175" s="2"/>
      <c r="Y175" s="2"/>
      <c r="Z175" s="2"/>
      <c r="AA175" s="2"/>
      <c r="AB175" s="2"/>
      <c r="AC175" s="2"/>
      <c r="AD175" s="2"/>
      <c r="AE175" s="2"/>
      <c r="AF175" s="21"/>
      <c r="AG175" s="21"/>
      <c r="AH175" s="21"/>
      <c r="AI175" s="21"/>
      <c r="AJ175" s="2"/>
      <c r="AK175" s="2"/>
      <c r="AL175" s="2"/>
      <c r="AM175" s="2"/>
      <c r="AN175" s="21"/>
      <c r="AO175" s="21"/>
      <c r="AP175" s="21"/>
      <c r="AQ175" s="21"/>
      <c r="AR175" s="21"/>
      <c r="AS175" s="21"/>
      <c r="AT175" s="21"/>
      <c r="AU175" s="21"/>
      <c r="AV175" s="21"/>
    </row>
    <row r="176" spans="1:48" x14ac:dyDescent="0.2">
      <c r="A176" s="106"/>
      <c r="B176" s="10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16"/>
      <c r="AP176" s="16"/>
      <c r="AQ176" s="16"/>
      <c r="AR176" s="16"/>
      <c r="AS176" s="16"/>
      <c r="AT176" s="16"/>
      <c r="AU176" s="16"/>
      <c r="AV176" s="16"/>
    </row>
    <row r="177" spans="1:48" ht="16" x14ac:dyDescent="0.2">
      <c r="A177" s="106" t="s">
        <v>62</v>
      </c>
      <c r="B177" s="6" t="s">
        <v>63</v>
      </c>
      <c r="C177" s="21"/>
      <c r="D177" s="21"/>
      <c r="E177" s="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1"/>
      <c r="Y177" s="21"/>
      <c r="Z177" s="21"/>
      <c r="AA177" s="21"/>
      <c r="AB177" s="21"/>
      <c r="AC177" s="21"/>
      <c r="AD177" s="21"/>
      <c r="AE177" s="2"/>
      <c r="AF177" s="2"/>
      <c r="AG177" s="2"/>
      <c r="AH177" s="2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</row>
    <row r="178" spans="1:48" ht="16" x14ac:dyDescent="0.2">
      <c r="A178" s="106" t="s">
        <v>64</v>
      </c>
      <c r="B178" s="107" t="s">
        <v>65</v>
      </c>
      <c r="C178" s="21"/>
      <c r="D178" s="21"/>
      <c r="E178" s="2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1"/>
      <c r="Y178" s="21"/>
      <c r="Z178" s="21"/>
      <c r="AA178" s="21"/>
      <c r="AB178" s="21"/>
      <c r="AC178" s="21"/>
      <c r="AD178" s="21"/>
      <c r="AE178" s="2"/>
      <c r="AF178" s="2"/>
      <c r="AG178" s="2"/>
      <c r="AH178" s="2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</row>
    <row r="179" spans="1:48" ht="16" x14ac:dyDescent="0.2">
      <c r="A179" s="106"/>
      <c r="B179" s="108" t="s">
        <v>107</v>
      </c>
      <c r="C179" s="109" t="s">
        <v>213</v>
      </c>
      <c r="D179" s="21"/>
      <c r="E179" s="2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1"/>
      <c r="Y179" s="21"/>
      <c r="Z179" s="21"/>
      <c r="AA179" s="21"/>
      <c r="AB179" s="21"/>
      <c r="AC179" s="21"/>
      <c r="AD179" s="21"/>
      <c r="AE179" s="2"/>
      <c r="AF179" s="2"/>
      <c r="AG179" s="2"/>
      <c r="AH179" s="2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</row>
    <row r="180" spans="1:48" x14ac:dyDescent="0.2">
      <c r="A180" s="106"/>
      <c r="B180" s="107"/>
      <c r="C180" s="21"/>
      <c r="D180" s="21"/>
      <c r="E180" s="2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1"/>
      <c r="Y180" s="21"/>
      <c r="Z180" s="21"/>
      <c r="AA180" s="21"/>
      <c r="AB180" s="21"/>
      <c r="AC180" s="21"/>
      <c r="AD180" s="21"/>
      <c r="AE180" s="2"/>
      <c r="AF180" s="2"/>
      <c r="AG180" s="2"/>
      <c r="AH180" s="2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</row>
    <row r="181" spans="1:48" ht="32" x14ac:dyDescent="0.2">
      <c r="A181" s="106" t="s">
        <v>66</v>
      </c>
      <c r="B181" s="107" t="s">
        <v>67</v>
      </c>
      <c r="C181" s="21"/>
      <c r="D181" s="21"/>
      <c r="E181" s="2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1"/>
      <c r="Y181" s="21"/>
      <c r="Z181" s="21"/>
      <c r="AA181" s="21"/>
      <c r="AB181" s="21"/>
      <c r="AC181" s="21"/>
      <c r="AD181" s="21"/>
      <c r="AE181" s="2"/>
      <c r="AF181" s="2"/>
      <c r="AG181" s="2"/>
      <c r="AH181" s="2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</row>
    <row r="182" spans="1:48" ht="16" x14ac:dyDescent="0.2">
      <c r="A182" s="106"/>
      <c r="B182" s="108" t="s">
        <v>107</v>
      </c>
      <c r="C182" s="109" t="s">
        <v>213</v>
      </c>
      <c r="D182" s="21"/>
      <c r="E182" s="2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1"/>
      <c r="Y182" s="21"/>
      <c r="Z182" s="21"/>
      <c r="AA182" s="21"/>
      <c r="AB182" s="21"/>
      <c r="AC182" s="21"/>
      <c r="AD182" s="21"/>
      <c r="AE182" s="2"/>
      <c r="AF182" s="2"/>
      <c r="AG182" s="2"/>
      <c r="AH182" s="2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</row>
    <row r="183" spans="1:48" x14ac:dyDescent="0.2">
      <c r="A183" s="106"/>
      <c r="B183" s="107"/>
      <c r="C183" s="21"/>
      <c r="D183" s="21"/>
      <c r="E183" s="2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1"/>
      <c r="Y183" s="21"/>
      <c r="Z183" s="21"/>
      <c r="AA183" s="21"/>
      <c r="AB183" s="21"/>
      <c r="AC183" s="21"/>
      <c r="AD183" s="21"/>
      <c r="AE183" s="2"/>
      <c r="AF183" s="2"/>
      <c r="AG183" s="2"/>
      <c r="AH183" s="2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</row>
    <row r="184" spans="1:48" ht="16" x14ac:dyDescent="0.2">
      <c r="A184" s="106" t="s">
        <v>68</v>
      </c>
      <c r="B184" s="107" t="s">
        <v>69</v>
      </c>
      <c r="C184" s="21"/>
      <c r="D184" s="21"/>
      <c r="E184" s="2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1"/>
      <c r="Y184" s="21"/>
      <c r="Z184" s="21"/>
      <c r="AA184" s="21"/>
      <c r="AB184" s="21"/>
      <c r="AC184" s="21"/>
      <c r="AD184" s="21"/>
      <c r="AE184" s="2"/>
      <c r="AF184" s="2"/>
      <c r="AG184" s="2"/>
      <c r="AH184" s="2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</row>
    <row r="185" spans="1:48" ht="16" x14ac:dyDescent="0.2">
      <c r="A185" s="106"/>
      <c r="B185" s="108" t="s">
        <v>107</v>
      </c>
      <c r="C185" s="109" t="s">
        <v>213</v>
      </c>
      <c r="D185" s="21"/>
      <c r="E185" s="2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1"/>
      <c r="Y185" s="21"/>
      <c r="Z185" s="21"/>
      <c r="AA185" s="21"/>
      <c r="AB185" s="21"/>
      <c r="AC185" s="21"/>
      <c r="AD185" s="21"/>
      <c r="AE185" s="2"/>
      <c r="AF185" s="2"/>
      <c r="AG185" s="2"/>
      <c r="AH185" s="2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</row>
    <row r="186" spans="1:48" x14ac:dyDescent="0.2">
      <c r="A186" s="106"/>
      <c r="B186" s="10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16"/>
      <c r="AP186" s="16"/>
      <c r="AQ186" s="16"/>
      <c r="AR186" s="16"/>
      <c r="AS186" s="16"/>
      <c r="AT186" s="16"/>
      <c r="AU186" s="16"/>
      <c r="AV186" s="16"/>
    </row>
    <row r="187" spans="1:48" ht="16" x14ac:dyDescent="0.2">
      <c r="A187" s="106" t="s">
        <v>70</v>
      </c>
      <c r="B187" s="6" t="s">
        <v>71</v>
      </c>
      <c r="C187" s="21"/>
      <c r="D187" s="2"/>
      <c r="E187" s="2"/>
      <c r="F187" s="2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1"/>
      <c r="S187" s="21"/>
      <c r="T187" s="21"/>
      <c r="U187" s="21"/>
      <c r="V187" s="21"/>
      <c r="W187" s="21"/>
      <c r="X187" s="2"/>
      <c r="Y187" s="2"/>
      <c r="Z187" s="2"/>
      <c r="AA187" s="2"/>
      <c r="AB187" s="2"/>
      <c r="AC187" s="2"/>
      <c r="AD187" s="2"/>
      <c r="AE187" s="21"/>
      <c r="AF187" s="2"/>
      <c r="AG187" s="2"/>
      <c r="AH187" s="2"/>
      <c r="AI187" s="21"/>
      <c r="AJ187" s="21"/>
      <c r="AK187" s="2"/>
      <c r="AL187" s="2"/>
      <c r="AM187" s="2"/>
      <c r="AN187" s="29"/>
      <c r="AO187" s="21"/>
      <c r="AP187" s="21"/>
      <c r="AQ187" s="21"/>
      <c r="AR187" s="21"/>
      <c r="AS187" s="21"/>
      <c r="AT187" s="21"/>
      <c r="AU187" s="21"/>
      <c r="AV187" s="21"/>
    </row>
    <row r="188" spans="1:48" ht="16" x14ac:dyDescent="0.2">
      <c r="A188" s="106" t="s">
        <v>72</v>
      </c>
      <c r="B188" s="107" t="s">
        <v>71</v>
      </c>
      <c r="C188" s="21"/>
      <c r="D188" s="2"/>
      <c r="E188" s="2"/>
      <c r="F188" s="2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1"/>
      <c r="S188" s="21"/>
      <c r="T188" s="21"/>
      <c r="U188" s="21"/>
      <c r="V188" s="21"/>
      <c r="W188" s="21"/>
      <c r="X188" s="2"/>
      <c r="Y188" s="2"/>
      <c r="Z188" s="2"/>
      <c r="AA188" s="2"/>
      <c r="AB188" s="2"/>
      <c r="AC188" s="2"/>
      <c r="AD188" s="2"/>
      <c r="AE188" s="21"/>
      <c r="AF188" s="2"/>
      <c r="AG188" s="2"/>
      <c r="AH188" s="2"/>
      <c r="AI188" s="21"/>
      <c r="AJ188" s="21"/>
      <c r="AK188" s="2"/>
      <c r="AL188" s="2"/>
      <c r="AM188" s="2"/>
      <c r="AN188" s="29"/>
      <c r="AO188" s="21"/>
      <c r="AP188" s="21"/>
      <c r="AQ188" s="21"/>
      <c r="AR188" s="21"/>
      <c r="AS188" s="21"/>
      <c r="AT188" s="21"/>
      <c r="AU188" s="21"/>
      <c r="AV188" s="21"/>
    </row>
    <row r="189" spans="1:48" ht="16" x14ac:dyDescent="0.2">
      <c r="A189" s="106"/>
      <c r="B189" s="108" t="s">
        <v>108</v>
      </c>
      <c r="C189" s="109" t="s">
        <v>213</v>
      </c>
      <c r="D189" s="2"/>
      <c r="E189" s="2"/>
      <c r="F189" s="2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1"/>
      <c r="S189" s="21"/>
      <c r="T189" s="21"/>
      <c r="U189" s="21"/>
      <c r="V189" s="21"/>
      <c r="W189" s="21"/>
      <c r="X189" s="2"/>
      <c r="Y189" s="2"/>
      <c r="Z189" s="2"/>
      <c r="AA189" s="2"/>
      <c r="AB189" s="2"/>
      <c r="AC189" s="2"/>
      <c r="AD189" s="2"/>
      <c r="AE189" s="21"/>
      <c r="AF189" s="2"/>
      <c r="AG189" s="2"/>
      <c r="AH189" s="2"/>
      <c r="AI189" s="21"/>
      <c r="AJ189" s="21"/>
      <c r="AK189" s="2"/>
      <c r="AL189" s="2"/>
      <c r="AM189" s="2"/>
      <c r="AN189" s="29"/>
      <c r="AO189" s="21"/>
      <c r="AP189" s="21"/>
      <c r="AQ189" s="21"/>
      <c r="AR189" s="21"/>
      <c r="AS189" s="21"/>
      <c r="AT189" s="21"/>
      <c r="AU189" s="21"/>
      <c r="AV189" s="21"/>
    </row>
    <row r="190" spans="1:48" x14ac:dyDescent="0.2">
      <c r="A190" s="106"/>
      <c r="B190" s="10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16"/>
      <c r="AP190" s="16"/>
      <c r="AQ190" s="16"/>
      <c r="AR190" s="16"/>
      <c r="AS190" s="16"/>
      <c r="AT190" s="16"/>
      <c r="AU190" s="16"/>
      <c r="AV190" s="16"/>
    </row>
    <row r="191" spans="1:4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:48" ht="16" x14ac:dyDescent="0.2">
      <c r="A192" s="106" t="s">
        <v>62</v>
      </c>
      <c r="B192" s="6" t="s">
        <v>63</v>
      </c>
      <c r="C192" s="21"/>
      <c r="D192" s="21"/>
      <c r="E192" s="2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1"/>
      <c r="Y192" s="21"/>
      <c r="Z192" s="21"/>
      <c r="AA192" s="21"/>
      <c r="AB192" s="21"/>
      <c r="AC192" s="21"/>
      <c r="AD192" s="21"/>
      <c r="AE192" s="2"/>
      <c r="AF192" s="2"/>
      <c r="AG192" s="2"/>
      <c r="AH192" s="2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</row>
    <row r="193" spans="1:48" ht="16" x14ac:dyDescent="0.2">
      <c r="A193" s="106" t="s">
        <v>64</v>
      </c>
      <c r="B193" s="107" t="s">
        <v>65</v>
      </c>
      <c r="C193" s="21"/>
      <c r="D193" s="21"/>
      <c r="E193" s="2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1"/>
      <c r="Y193" s="21"/>
      <c r="Z193" s="21"/>
      <c r="AA193" s="21"/>
      <c r="AB193" s="21"/>
      <c r="AC193" s="21"/>
      <c r="AD193" s="21"/>
      <c r="AE193" s="2"/>
      <c r="AF193" s="2"/>
      <c r="AG193" s="2"/>
      <c r="AH193" s="2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</row>
    <row r="194" spans="1:48" ht="16" x14ac:dyDescent="0.2">
      <c r="A194" s="106"/>
      <c r="B194" s="108" t="s">
        <v>107</v>
      </c>
      <c r="C194" s="109" t="s">
        <v>213</v>
      </c>
      <c r="D194" s="21"/>
      <c r="E194" s="2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1"/>
      <c r="Y194" s="21"/>
      <c r="Z194" s="21"/>
      <c r="AA194" s="21"/>
      <c r="AB194" s="21"/>
      <c r="AC194" s="21"/>
      <c r="AD194" s="21"/>
      <c r="AE194" s="2"/>
      <c r="AF194" s="2"/>
      <c r="AG194" s="2"/>
      <c r="AH194" s="2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</row>
    <row r="195" spans="1:48" x14ac:dyDescent="0.2">
      <c r="A195" s="106"/>
      <c r="B195" s="107"/>
      <c r="C195" s="21"/>
      <c r="D195" s="21"/>
      <c r="E195" s="2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1"/>
      <c r="Y195" s="21"/>
      <c r="Z195" s="21"/>
      <c r="AA195" s="21"/>
      <c r="AB195" s="21"/>
      <c r="AC195" s="21"/>
      <c r="AD195" s="21"/>
      <c r="AE195" s="2"/>
      <c r="AF195" s="2"/>
      <c r="AG195" s="2"/>
      <c r="AH195" s="2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</row>
    <row r="196" spans="1:48" ht="32" x14ac:dyDescent="0.2">
      <c r="A196" s="106" t="s">
        <v>66</v>
      </c>
      <c r="B196" s="107" t="s">
        <v>67</v>
      </c>
      <c r="C196" s="21"/>
      <c r="D196" s="21"/>
      <c r="E196" s="2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1"/>
      <c r="Y196" s="21"/>
      <c r="Z196" s="21"/>
      <c r="AA196" s="21"/>
      <c r="AB196" s="21"/>
      <c r="AC196" s="21"/>
      <c r="AD196" s="21"/>
      <c r="AE196" s="2"/>
      <c r="AF196" s="2"/>
      <c r="AG196" s="2"/>
      <c r="AH196" s="2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</row>
    <row r="197" spans="1:48" ht="16" x14ac:dyDescent="0.2">
      <c r="A197" s="106"/>
      <c r="B197" s="108" t="s">
        <v>107</v>
      </c>
      <c r="C197" s="109" t="s">
        <v>213</v>
      </c>
      <c r="D197" s="21"/>
      <c r="E197" s="2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1"/>
      <c r="Y197" s="21"/>
      <c r="Z197" s="21"/>
      <c r="AA197" s="21"/>
      <c r="AB197" s="21"/>
      <c r="AC197" s="21"/>
      <c r="AD197" s="21"/>
      <c r="AE197" s="2"/>
      <c r="AF197" s="2"/>
      <c r="AG197" s="2"/>
      <c r="AH197" s="2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</row>
    <row r="198" spans="1:48" x14ac:dyDescent="0.2">
      <c r="A198" s="106"/>
      <c r="B198" s="107"/>
      <c r="C198" s="21"/>
      <c r="D198" s="21"/>
      <c r="E198" s="2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1"/>
      <c r="Y198" s="21"/>
      <c r="Z198" s="21"/>
      <c r="AA198" s="21"/>
      <c r="AB198" s="21"/>
      <c r="AC198" s="21"/>
      <c r="AD198" s="21"/>
      <c r="AE198" s="2"/>
      <c r="AF198" s="2"/>
      <c r="AG198" s="2"/>
      <c r="AH198" s="2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</row>
    <row r="199" spans="1:48" ht="16" x14ac:dyDescent="0.2">
      <c r="A199" s="106" t="s">
        <v>68</v>
      </c>
      <c r="B199" s="107" t="s">
        <v>69</v>
      </c>
      <c r="C199" s="21"/>
      <c r="D199" s="21"/>
      <c r="E199" s="2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1"/>
      <c r="Y199" s="21"/>
      <c r="Z199" s="21"/>
      <c r="AA199" s="21"/>
      <c r="AB199" s="21"/>
      <c r="AC199" s="21"/>
      <c r="AD199" s="21"/>
      <c r="AE199" s="2"/>
      <c r="AF199" s="2"/>
      <c r="AG199" s="2"/>
      <c r="AH199" s="2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</row>
    <row r="200" spans="1:48" ht="16" x14ac:dyDescent="0.2">
      <c r="A200" s="106"/>
      <c r="B200" s="108" t="s">
        <v>107</v>
      </c>
      <c r="C200" s="109" t="s">
        <v>213</v>
      </c>
      <c r="D200" s="21"/>
      <c r="E200" s="2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1"/>
      <c r="Y200" s="21"/>
      <c r="Z200" s="21"/>
      <c r="AA200" s="21"/>
      <c r="AB200" s="21"/>
      <c r="AC200" s="21"/>
      <c r="AD200" s="21"/>
      <c r="AE200" s="2"/>
      <c r="AF200" s="2"/>
      <c r="AG200" s="2"/>
      <c r="AH200" s="2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</row>
    <row r="201" spans="1:48" x14ac:dyDescent="0.2">
      <c r="A201" s="106"/>
      <c r="B201" s="10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16"/>
      <c r="AP201" s="16"/>
      <c r="AQ201" s="16"/>
      <c r="AR201" s="16"/>
      <c r="AS201" s="16"/>
      <c r="AT201" s="16"/>
      <c r="AU201" s="16"/>
      <c r="AV201" s="16"/>
    </row>
    <row r="202" spans="1:48" ht="16" x14ac:dyDescent="0.2">
      <c r="A202" s="106" t="s">
        <v>70</v>
      </c>
      <c r="B202" s="6" t="s">
        <v>71</v>
      </c>
      <c r="C202" s="21"/>
      <c r="D202" s="2"/>
      <c r="E202" s="2"/>
      <c r="F202" s="2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1"/>
      <c r="S202" s="21"/>
      <c r="T202" s="21"/>
      <c r="U202" s="21"/>
      <c r="V202" s="21"/>
      <c r="W202" s="21"/>
      <c r="X202" s="2"/>
      <c r="Y202" s="2"/>
      <c r="Z202" s="2"/>
      <c r="AA202" s="2"/>
      <c r="AB202" s="2"/>
      <c r="AC202" s="2"/>
      <c r="AD202" s="2"/>
      <c r="AE202" s="21"/>
      <c r="AF202" s="2"/>
      <c r="AG202" s="2"/>
      <c r="AH202" s="2"/>
      <c r="AI202" s="21"/>
      <c r="AJ202" s="21"/>
      <c r="AK202" s="2"/>
      <c r="AL202" s="2"/>
      <c r="AM202" s="2"/>
      <c r="AN202" s="29"/>
      <c r="AO202" s="21"/>
      <c r="AP202" s="21"/>
      <c r="AQ202" s="21"/>
      <c r="AR202" s="21"/>
      <c r="AS202" s="21"/>
      <c r="AT202" s="21"/>
      <c r="AU202" s="21"/>
      <c r="AV202" s="21"/>
    </row>
    <row r="203" spans="1:48" ht="16" x14ac:dyDescent="0.2">
      <c r="A203" s="106" t="s">
        <v>72</v>
      </c>
      <c r="B203" s="107" t="s">
        <v>71</v>
      </c>
      <c r="C203" s="21"/>
      <c r="D203" s="2"/>
      <c r="E203" s="2"/>
      <c r="F203" s="2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1"/>
      <c r="S203" s="21"/>
      <c r="T203" s="21"/>
      <c r="U203" s="21"/>
      <c r="V203" s="21"/>
      <c r="W203" s="21"/>
      <c r="X203" s="2"/>
      <c r="Y203" s="2"/>
      <c r="Z203" s="2"/>
      <c r="AA203" s="2"/>
      <c r="AB203" s="2"/>
      <c r="AC203" s="2"/>
      <c r="AD203" s="2"/>
      <c r="AE203" s="21"/>
      <c r="AF203" s="2"/>
      <c r="AG203" s="2"/>
      <c r="AH203" s="2"/>
      <c r="AI203" s="21"/>
      <c r="AJ203" s="21"/>
      <c r="AK203" s="2"/>
      <c r="AL203" s="2"/>
      <c r="AM203" s="2"/>
      <c r="AN203" s="29"/>
      <c r="AO203" s="21"/>
      <c r="AP203" s="21"/>
      <c r="AQ203" s="21"/>
      <c r="AR203" s="21"/>
      <c r="AS203" s="21"/>
      <c r="AT203" s="21"/>
      <c r="AU203" s="21"/>
      <c r="AV203" s="21"/>
    </row>
    <row r="204" spans="1:48" ht="16" x14ac:dyDescent="0.2">
      <c r="A204" s="106"/>
      <c r="B204" s="108" t="s">
        <v>108</v>
      </c>
      <c r="C204" s="109" t="s">
        <v>213</v>
      </c>
      <c r="D204" s="2"/>
      <c r="E204" s="2"/>
      <c r="F204" s="2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1"/>
      <c r="S204" s="21"/>
      <c r="T204" s="21"/>
      <c r="U204" s="21"/>
      <c r="V204" s="21"/>
      <c r="W204" s="21"/>
      <c r="X204" s="2"/>
      <c r="Y204" s="2"/>
      <c r="Z204" s="2"/>
      <c r="AA204" s="2"/>
      <c r="AB204" s="2"/>
      <c r="AC204" s="2"/>
      <c r="AD204" s="2"/>
      <c r="AE204" s="21"/>
      <c r="AF204" s="2"/>
      <c r="AG204" s="2"/>
      <c r="AH204" s="2"/>
      <c r="AI204" s="21"/>
      <c r="AJ204" s="21"/>
      <c r="AK204" s="2"/>
      <c r="AL204" s="2"/>
      <c r="AM204" s="2"/>
      <c r="AN204" s="29"/>
      <c r="AO204" s="21"/>
      <c r="AP204" s="21"/>
      <c r="AQ204" s="21"/>
      <c r="AR204" s="21"/>
      <c r="AS204" s="21"/>
      <c r="AT204" s="21"/>
      <c r="AU204" s="21"/>
      <c r="AV204" s="21"/>
    </row>
    <row r="205" spans="1:48" x14ac:dyDescent="0.2">
      <c r="A205" s="106"/>
      <c r="B205" s="10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16"/>
      <c r="AP205" s="16"/>
      <c r="AQ205" s="16"/>
      <c r="AR205" s="16"/>
      <c r="AS205" s="16"/>
      <c r="AT205" s="16"/>
      <c r="AU205" s="16"/>
      <c r="AV205" s="16"/>
    </row>
    <row r="206" spans="1:4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:48" ht="16" x14ac:dyDescent="0.2">
      <c r="A207" s="106" t="s">
        <v>70</v>
      </c>
      <c r="B207" s="6" t="s">
        <v>71</v>
      </c>
      <c r="C207" s="21"/>
      <c r="D207" s="2"/>
      <c r="E207" s="2"/>
      <c r="F207" s="2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1"/>
      <c r="S207" s="21"/>
      <c r="T207" s="21"/>
      <c r="U207" s="21"/>
      <c r="V207" s="21"/>
      <c r="W207" s="21"/>
      <c r="X207" s="2"/>
      <c r="Y207" s="2"/>
      <c r="Z207" s="2"/>
      <c r="AA207" s="2"/>
      <c r="AB207" s="2"/>
      <c r="AC207" s="2"/>
      <c r="AD207" s="2"/>
      <c r="AE207" s="21"/>
      <c r="AF207" s="2"/>
      <c r="AG207" s="2"/>
      <c r="AH207" s="2"/>
      <c r="AI207" s="21"/>
      <c r="AJ207" s="21"/>
      <c r="AK207" s="2"/>
      <c r="AL207" s="2"/>
      <c r="AM207" s="2"/>
      <c r="AN207" s="29"/>
      <c r="AO207" s="21"/>
      <c r="AP207" s="21"/>
      <c r="AQ207" s="21"/>
      <c r="AR207" s="21"/>
      <c r="AS207" s="21"/>
      <c r="AT207" s="21"/>
      <c r="AU207" s="21"/>
      <c r="AV207" s="21"/>
    </row>
    <row r="208" spans="1:48" ht="16" x14ac:dyDescent="0.2">
      <c r="A208" s="106" t="s">
        <v>72</v>
      </c>
      <c r="B208" s="107" t="s">
        <v>71</v>
      </c>
      <c r="C208" s="21"/>
      <c r="D208" s="2"/>
      <c r="E208" s="2"/>
      <c r="F208" s="2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1"/>
      <c r="S208" s="21"/>
      <c r="T208" s="21"/>
      <c r="U208" s="21"/>
      <c r="V208" s="21"/>
      <c r="W208" s="21"/>
      <c r="X208" s="2"/>
      <c r="Y208" s="2"/>
      <c r="Z208" s="2"/>
      <c r="AA208" s="2"/>
      <c r="AB208" s="2"/>
      <c r="AC208" s="2"/>
      <c r="AD208" s="2"/>
      <c r="AE208" s="21"/>
      <c r="AF208" s="2"/>
      <c r="AG208" s="2"/>
      <c r="AH208" s="2"/>
      <c r="AI208" s="21"/>
      <c r="AJ208" s="21"/>
      <c r="AK208" s="2"/>
      <c r="AL208" s="2"/>
      <c r="AM208" s="2"/>
      <c r="AN208" s="29"/>
      <c r="AO208" s="21"/>
      <c r="AP208" s="21"/>
      <c r="AQ208" s="21"/>
      <c r="AR208" s="21"/>
      <c r="AS208" s="21"/>
      <c r="AT208" s="21"/>
      <c r="AU208" s="21"/>
      <c r="AV208" s="21"/>
    </row>
    <row r="209" spans="1:48" ht="16" x14ac:dyDescent="0.2">
      <c r="A209" s="106"/>
      <c r="B209" s="108" t="s">
        <v>108</v>
      </c>
      <c r="C209" s="109" t="s">
        <v>213</v>
      </c>
      <c r="D209" s="2"/>
      <c r="E209" s="2"/>
      <c r="F209" s="2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1"/>
      <c r="S209" s="21"/>
      <c r="T209" s="21"/>
      <c r="U209" s="21"/>
      <c r="V209" s="21"/>
      <c r="W209" s="21"/>
      <c r="X209" s="2"/>
      <c r="Y209" s="2"/>
      <c r="Z209" s="2"/>
      <c r="AA209" s="2"/>
      <c r="AB209" s="2"/>
      <c r="AC209" s="2"/>
      <c r="AD209" s="2"/>
      <c r="AE209" s="21"/>
      <c r="AF209" s="2"/>
      <c r="AG209" s="2"/>
      <c r="AH209" s="2"/>
      <c r="AI209" s="21"/>
      <c r="AJ209" s="21"/>
      <c r="AK209" s="2"/>
      <c r="AL209" s="2"/>
      <c r="AM209" s="2"/>
      <c r="AN209" s="29"/>
      <c r="AO209" s="21"/>
      <c r="AP209" s="21"/>
      <c r="AQ209" s="21"/>
      <c r="AR209" s="21"/>
      <c r="AS209" s="21"/>
      <c r="AT209" s="21"/>
      <c r="AU209" s="21"/>
      <c r="AV209" s="21"/>
    </row>
    <row r="210" spans="1:48" x14ac:dyDescent="0.2">
      <c r="A210" s="106"/>
      <c r="B210" s="10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16"/>
      <c r="AP210" s="16"/>
      <c r="AQ210" s="16"/>
      <c r="AR210" s="16"/>
      <c r="AS210" s="16"/>
      <c r="AT210" s="16"/>
      <c r="AU210" s="16"/>
      <c r="AV210" s="16"/>
    </row>
    <row r="213" spans="1:48" x14ac:dyDescent="0.2">
      <c r="B213" s="683" t="s">
        <v>116</v>
      </c>
      <c r="C213" s="683"/>
      <c r="D213" s="683"/>
      <c r="E213" s="683"/>
      <c r="F213" s="683"/>
      <c r="G213" s="683"/>
      <c r="H213" s="683"/>
      <c r="I213" s="683"/>
      <c r="AL213" s="23"/>
      <c r="AM213" s="23"/>
      <c r="AN213" s="23"/>
      <c r="AO213" s="23"/>
      <c r="AP213" s="23"/>
      <c r="AQ213" s="23"/>
      <c r="AR213" s="682" t="s">
        <v>328</v>
      </c>
      <c r="AS213" s="682"/>
      <c r="AT213" s="682"/>
      <c r="AU213" s="682"/>
      <c r="AV213" s="682"/>
    </row>
    <row r="214" spans="1:48" x14ac:dyDescent="0.2">
      <c r="B214" s="683" t="s">
        <v>325</v>
      </c>
      <c r="C214" s="683"/>
      <c r="D214" s="683"/>
      <c r="E214" s="683"/>
      <c r="F214" s="683"/>
      <c r="G214" s="683"/>
      <c r="H214" s="683"/>
      <c r="I214" s="683"/>
      <c r="AN214" s="28"/>
      <c r="AO214" s="24"/>
      <c r="AP214" s="24"/>
      <c r="AQ214" s="25"/>
      <c r="AR214" s="25"/>
      <c r="AS214" s="25"/>
      <c r="AT214" s="25"/>
      <c r="AU214" s="25"/>
      <c r="AV214" s="25"/>
    </row>
    <row r="215" spans="1:48" x14ac:dyDescent="0.2">
      <c r="B215" s="683" t="s">
        <v>117</v>
      </c>
      <c r="C215" s="683"/>
      <c r="D215" s="683"/>
      <c r="E215" s="683"/>
      <c r="F215" s="683"/>
      <c r="G215" s="683"/>
      <c r="H215" s="683"/>
      <c r="I215" s="683"/>
      <c r="AN215" s="23"/>
      <c r="AO215" s="23"/>
      <c r="AP215" s="23"/>
      <c r="AQ215" s="23"/>
      <c r="AR215" s="682" t="s">
        <v>115</v>
      </c>
      <c r="AS215" s="682"/>
      <c r="AT215" s="682"/>
      <c r="AU215" s="682"/>
      <c r="AV215" s="682"/>
    </row>
    <row r="216" spans="1:48" x14ac:dyDescent="0.2">
      <c r="B216" s="110"/>
      <c r="C216" s="110"/>
      <c r="D216" s="110"/>
      <c r="E216" s="110"/>
      <c r="F216" s="110"/>
      <c r="G216" s="110"/>
      <c r="H216" s="110"/>
      <c r="AN216" s="15"/>
      <c r="AO216" s="26"/>
      <c r="AP216" s="26"/>
      <c r="AQ216" s="25"/>
      <c r="AR216" s="25"/>
      <c r="AS216" s="25"/>
      <c r="AT216" s="25"/>
      <c r="AU216" s="25"/>
      <c r="AV216" s="25"/>
    </row>
    <row r="217" spans="1:48" x14ac:dyDescent="0.2">
      <c r="B217" s="110"/>
      <c r="C217" s="110"/>
      <c r="D217" s="110"/>
      <c r="E217" s="110"/>
      <c r="F217" s="23"/>
      <c r="G217" s="23"/>
      <c r="H217" s="23"/>
      <c r="AN217" s="15"/>
      <c r="AO217" s="26"/>
      <c r="AP217" s="26"/>
      <c r="AQ217" s="25"/>
      <c r="AR217" s="25"/>
      <c r="AS217" s="25"/>
      <c r="AT217" s="25"/>
      <c r="AU217" s="25"/>
      <c r="AV217" s="25"/>
    </row>
    <row r="218" spans="1:48" x14ac:dyDescent="0.2">
      <c r="B218" s="111"/>
      <c r="C218" s="111"/>
      <c r="D218" s="111"/>
      <c r="E218" s="111"/>
      <c r="F218" s="23"/>
      <c r="G218" s="23"/>
      <c r="H218" s="23"/>
      <c r="AN218" s="15"/>
      <c r="AO218" s="26"/>
      <c r="AP218" s="26"/>
      <c r="AQ218" s="25"/>
      <c r="AR218" s="25"/>
      <c r="AS218" s="25"/>
      <c r="AT218" s="25"/>
      <c r="AU218" s="25"/>
      <c r="AV218" s="25"/>
    </row>
    <row r="219" spans="1:48" x14ac:dyDescent="0.2">
      <c r="B219" s="111"/>
      <c r="C219" s="111"/>
      <c r="D219" s="111"/>
      <c r="E219" s="111"/>
      <c r="F219" s="23"/>
      <c r="G219" s="23"/>
      <c r="H219" s="23"/>
      <c r="AN219" s="15"/>
      <c r="AO219" s="26"/>
      <c r="AP219" s="26"/>
      <c r="AQ219" s="25"/>
      <c r="AR219" s="25"/>
      <c r="AS219" s="25"/>
      <c r="AT219" s="25"/>
      <c r="AU219" s="25"/>
      <c r="AV219" s="25"/>
    </row>
    <row r="220" spans="1:48" x14ac:dyDescent="0.2">
      <c r="B220" s="111"/>
      <c r="C220" s="111"/>
      <c r="D220" s="111"/>
      <c r="E220" s="111"/>
      <c r="F220" s="15"/>
      <c r="G220" s="15"/>
      <c r="H220" s="15"/>
      <c r="AN220" s="15"/>
      <c r="AO220" s="26"/>
      <c r="AP220" s="26"/>
      <c r="AQ220" s="25"/>
      <c r="AR220" s="25"/>
      <c r="AS220" s="25"/>
      <c r="AT220" s="25"/>
      <c r="AU220" s="25"/>
      <c r="AV220" s="25"/>
    </row>
    <row r="221" spans="1:48" x14ac:dyDescent="0.2">
      <c r="B221" s="681" t="s">
        <v>326</v>
      </c>
      <c r="C221" s="681"/>
      <c r="D221" s="681"/>
      <c r="E221" s="681"/>
      <c r="F221" s="681"/>
      <c r="G221" s="681"/>
      <c r="H221" s="681"/>
      <c r="I221" s="681"/>
      <c r="AN221" s="15"/>
      <c r="AO221" s="26"/>
      <c r="AP221" s="26"/>
      <c r="AQ221" s="25"/>
      <c r="AR221" s="681" t="s">
        <v>329</v>
      </c>
      <c r="AS221" s="681"/>
      <c r="AT221" s="681"/>
      <c r="AU221" s="681"/>
      <c r="AV221" s="681"/>
    </row>
    <row r="222" spans="1:48" x14ac:dyDescent="0.2">
      <c r="B222" s="682" t="s">
        <v>327</v>
      </c>
      <c r="C222" s="682"/>
      <c r="D222" s="682"/>
      <c r="E222" s="682"/>
      <c r="F222" s="682"/>
      <c r="G222" s="682"/>
      <c r="H222" s="682"/>
      <c r="I222" s="682"/>
      <c r="AN222" s="15"/>
      <c r="AO222" s="26"/>
      <c r="AP222" s="26"/>
      <c r="AQ222" s="25"/>
      <c r="AR222" s="682" t="s">
        <v>330</v>
      </c>
      <c r="AS222" s="682"/>
      <c r="AT222" s="682"/>
      <c r="AU222" s="682"/>
      <c r="AV222" s="682"/>
    </row>
    <row r="223" spans="1:48" x14ac:dyDescent="0.2">
      <c r="B223" s="681"/>
      <c r="C223" s="681"/>
      <c r="D223" s="681"/>
      <c r="E223" s="681"/>
      <c r="F223" s="27"/>
      <c r="G223" s="27"/>
      <c r="H223" s="27"/>
      <c r="AN223" s="27"/>
      <c r="AO223" s="27"/>
      <c r="AP223" s="27"/>
      <c r="AQ223" s="27"/>
      <c r="AR223" s="681"/>
      <c r="AS223" s="681"/>
      <c r="AT223" s="681"/>
      <c r="AU223" s="681"/>
      <c r="AV223" s="681"/>
    </row>
    <row r="224" spans="1:48" x14ac:dyDescent="0.2">
      <c r="B224" s="680"/>
      <c r="C224" s="680"/>
      <c r="D224" s="680"/>
      <c r="E224" s="680"/>
      <c r="F224" s="23"/>
      <c r="G224" s="23"/>
      <c r="H224" s="23"/>
      <c r="AN224" s="23"/>
      <c r="AO224" s="23"/>
      <c r="AP224" s="23"/>
      <c r="AQ224" s="23"/>
      <c r="AR224" s="680"/>
      <c r="AS224" s="680"/>
      <c r="AT224" s="680"/>
      <c r="AU224" s="680"/>
      <c r="AV224" s="680"/>
    </row>
  </sheetData>
  <autoFilter ref="A8:AV210" xr:uid="{00000000-0009-0000-0000-000000000000}"/>
  <mergeCells count="72">
    <mergeCell ref="A1:AV1"/>
    <mergeCell ref="A2:AV2"/>
    <mergeCell ref="A3:AV3"/>
    <mergeCell ref="AT6:AT7"/>
    <mergeCell ref="AT5:AV5"/>
    <mergeCell ref="AU6:AV6"/>
    <mergeCell ref="AS5:AS7"/>
    <mergeCell ref="AO5:AO7"/>
    <mergeCell ref="AP6:AP7"/>
    <mergeCell ref="AR6:AR7"/>
    <mergeCell ref="AQ6:AQ7"/>
    <mergeCell ref="AP5:AR5"/>
    <mergeCell ref="AI5:AI7"/>
    <mergeCell ref="AK5:AN5"/>
    <mergeCell ref="AK6:AK7"/>
    <mergeCell ref="AL6:AL7"/>
    <mergeCell ref="AM6:AM7"/>
    <mergeCell ref="AN6:AN7"/>
    <mergeCell ref="AE5:AE7"/>
    <mergeCell ref="AF5:AF7"/>
    <mergeCell ref="AG5:AG7"/>
    <mergeCell ref="AH5:AH7"/>
    <mergeCell ref="AJ5:AJ7"/>
    <mergeCell ref="AC5:AD5"/>
    <mergeCell ref="X6:X7"/>
    <mergeCell ref="Y6:Y7"/>
    <mergeCell ref="Z6:Z7"/>
    <mergeCell ref="AA6:AA7"/>
    <mergeCell ref="AB6:AB7"/>
    <mergeCell ref="AC6:AC7"/>
    <mergeCell ref="AD6:AD7"/>
    <mergeCell ref="Z5:AB5"/>
    <mergeCell ref="U5:V5"/>
    <mergeCell ref="U6:U7"/>
    <mergeCell ref="V6:V7"/>
    <mergeCell ref="W5:W7"/>
    <mergeCell ref="X5:Y5"/>
    <mergeCell ref="S6:S7"/>
    <mergeCell ref="T6:T7"/>
    <mergeCell ref="R5:T5"/>
    <mergeCell ref="J5:J7"/>
    <mergeCell ref="K5:K7"/>
    <mergeCell ref="L5:L7"/>
    <mergeCell ref="M5:Q5"/>
    <mergeCell ref="N6:N7"/>
    <mergeCell ref="O6:O7"/>
    <mergeCell ref="P6:P7"/>
    <mergeCell ref="Q6:Q7"/>
    <mergeCell ref="R6:R7"/>
    <mergeCell ref="F6:F7"/>
    <mergeCell ref="G6:H6"/>
    <mergeCell ref="I6:I7"/>
    <mergeCell ref="M6:M7"/>
    <mergeCell ref="A5:A7"/>
    <mergeCell ref="B5:B7"/>
    <mergeCell ref="C5:C7"/>
    <mergeCell ref="D5:D7"/>
    <mergeCell ref="E5:E7"/>
    <mergeCell ref="F5:I5"/>
    <mergeCell ref="B213:I213"/>
    <mergeCell ref="AR213:AV213"/>
    <mergeCell ref="B214:I214"/>
    <mergeCell ref="B215:I215"/>
    <mergeCell ref="AR215:AV215"/>
    <mergeCell ref="B224:E224"/>
    <mergeCell ref="AR224:AV224"/>
    <mergeCell ref="B221:I221"/>
    <mergeCell ref="AR221:AV221"/>
    <mergeCell ref="B222:I222"/>
    <mergeCell ref="AR222:AV222"/>
    <mergeCell ref="B223:E223"/>
    <mergeCell ref="AR223:AV223"/>
  </mergeCells>
  <pageMargins left="0.32" right="0.27" top="0.70866141732283505" bottom="0.74803149606299202" header="0.31496062992126" footer="0.31496062992126"/>
  <pageSetup paperSize="5" scale="45" orientation="landscape" horizontalDpi="4294967293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2:Q37"/>
  <sheetViews>
    <sheetView view="pageBreakPreview" zoomScale="82" zoomScaleNormal="80" zoomScaleSheetLayoutView="82" workbookViewId="0">
      <selection activeCell="F18" sqref="F18"/>
    </sheetView>
  </sheetViews>
  <sheetFormatPr baseColWidth="10" defaultColWidth="8.83203125" defaultRowHeight="15" x14ac:dyDescent="0.2"/>
  <cols>
    <col min="1" max="1" width="6.5" style="25" bestFit="1" customWidth="1"/>
    <col min="2" max="2" width="27.33203125" style="25" customWidth="1"/>
    <col min="3" max="3" width="18.1640625" style="25" customWidth="1"/>
    <col min="4" max="4" width="13.5" style="25" customWidth="1"/>
    <col min="5" max="5" width="14.5" style="25" customWidth="1"/>
    <col min="6" max="6" width="11.5" style="25" customWidth="1"/>
    <col min="7" max="7" width="9.1640625" style="25" customWidth="1"/>
    <col min="8" max="8" width="11.33203125" style="25" customWidth="1"/>
    <col min="9" max="10" width="9.1640625" style="25" customWidth="1"/>
    <col min="11" max="11" width="9" style="25" customWidth="1"/>
    <col min="12" max="12" width="11.83203125" style="25" customWidth="1"/>
    <col min="13" max="13" width="11.33203125" style="25" customWidth="1"/>
    <col min="14" max="14" width="13.83203125" style="25" customWidth="1"/>
    <col min="15" max="15" width="16.83203125" style="25" customWidth="1"/>
    <col min="16" max="16" width="14.1640625" style="25" customWidth="1"/>
    <col min="19" max="19" width="12.33203125" bestFit="1" customWidth="1"/>
  </cols>
  <sheetData>
    <row r="2" spans="1:16" s="328" customFormat="1" ht="25" x14ac:dyDescent="0.25">
      <c r="A2" s="742" t="s">
        <v>341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</row>
    <row r="3" spans="1:16" s="328" customFormat="1" ht="25" x14ac:dyDescent="0.25">
      <c r="A3" s="742" t="s">
        <v>613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</row>
    <row r="4" spans="1:16" s="328" customFormat="1" ht="25" x14ac:dyDescent="0.25">
      <c r="A4" s="742"/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  <c r="P4" s="742"/>
    </row>
    <row r="5" spans="1:16" s="328" customFormat="1" ht="17" customHeight="1" thickBot="1" x14ac:dyDescent="0.2">
      <c r="A5" s="329"/>
      <c r="B5" s="344" t="s">
        <v>342</v>
      </c>
      <c r="C5" s="344" t="s">
        <v>347</v>
      </c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</row>
    <row r="6" spans="1:16" s="375" customFormat="1" ht="33" customHeight="1" x14ac:dyDescent="0.15">
      <c r="A6" s="743" t="s">
        <v>614</v>
      </c>
      <c r="B6" s="728" t="s">
        <v>615</v>
      </c>
      <c r="C6" s="728" t="s">
        <v>616</v>
      </c>
      <c r="D6" s="728" t="s">
        <v>617</v>
      </c>
      <c r="E6" s="728" t="s">
        <v>618</v>
      </c>
      <c r="F6" s="728"/>
      <c r="G6" s="728" t="s">
        <v>619</v>
      </c>
      <c r="H6" s="728"/>
      <c r="I6" s="728"/>
      <c r="J6" s="728" t="s">
        <v>789</v>
      </c>
      <c r="K6" s="728"/>
      <c r="L6" s="807" t="s">
        <v>620</v>
      </c>
      <c r="M6" s="728" t="s">
        <v>621</v>
      </c>
      <c r="N6" s="728" t="s">
        <v>622</v>
      </c>
      <c r="O6" s="728" t="s">
        <v>791</v>
      </c>
      <c r="P6" s="731" t="s">
        <v>624</v>
      </c>
    </row>
    <row r="7" spans="1:16" s="330" customFormat="1" ht="38.25" customHeight="1" x14ac:dyDescent="0.15">
      <c r="A7" s="744"/>
      <c r="B7" s="729"/>
      <c r="C7" s="729"/>
      <c r="D7" s="729"/>
      <c r="E7" s="729" t="s">
        <v>790</v>
      </c>
      <c r="F7" s="729" t="s">
        <v>625</v>
      </c>
      <c r="G7" s="729" t="s">
        <v>626</v>
      </c>
      <c r="H7" s="729" t="s">
        <v>627</v>
      </c>
      <c r="I7" s="729" t="s">
        <v>628</v>
      </c>
      <c r="J7" s="736" t="s">
        <v>629</v>
      </c>
      <c r="K7" s="736" t="s">
        <v>630</v>
      </c>
      <c r="L7" s="808"/>
      <c r="M7" s="729"/>
      <c r="N7" s="729"/>
      <c r="O7" s="729"/>
      <c r="P7" s="732"/>
    </row>
    <row r="8" spans="1:16" s="330" customFormat="1" thickBot="1" x14ac:dyDescent="0.2">
      <c r="A8" s="745"/>
      <c r="B8" s="730"/>
      <c r="C8" s="730"/>
      <c r="D8" s="730"/>
      <c r="E8" s="730"/>
      <c r="F8" s="730"/>
      <c r="G8" s="730"/>
      <c r="H8" s="730"/>
      <c r="I8" s="730"/>
      <c r="J8" s="737"/>
      <c r="K8" s="737"/>
      <c r="L8" s="809"/>
      <c r="M8" s="730"/>
      <c r="N8" s="730"/>
      <c r="O8" s="730"/>
      <c r="P8" s="733"/>
    </row>
    <row r="9" spans="1:16" s="330" customFormat="1" ht="24" customHeight="1" thickBot="1" x14ac:dyDescent="0.2">
      <c r="A9" s="390">
        <v>1</v>
      </c>
      <c r="B9" s="391">
        <v>2</v>
      </c>
      <c r="C9" s="391">
        <v>3</v>
      </c>
      <c r="D9" s="392">
        <v>4</v>
      </c>
      <c r="E9" s="391">
        <v>5</v>
      </c>
      <c r="F9" s="391">
        <v>6</v>
      </c>
      <c r="G9" s="392">
        <v>7</v>
      </c>
      <c r="H9" s="391">
        <v>8</v>
      </c>
      <c r="I9" s="391">
        <v>9</v>
      </c>
      <c r="J9" s="392">
        <v>10</v>
      </c>
      <c r="K9" s="391">
        <v>11</v>
      </c>
      <c r="L9" s="391">
        <v>12</v>
      </c>
      <c r="M9" s="392">
        <v>13</v>
      </c>
      <c r="N9" s="392">
        <v>14</v>
      </c>
      <c r="O9" s="391">
        <v>15</v>
      </c>
      <c r="P9" s="393">
        <v>16</v>
      </c>
    </row>
    <row r="10" spans="1:16" s="330" customFormat="1" ht="24" customHeight="1" thickTop="1" x14ac:dyDescent="0.15">
      <c r="A10" s="394"/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68"/>
      <c r="P10" s="396"/>
    </row>
    <row r="11" spans="1:16" s="328" customFormat="1" ht="24" customHeight="1" x14ac:dyDescent="0.15">
      <c r="A11" s="378" t="s">
        <v>62</v>
      </c>
      <c r="B11" s="349" t="s">
        <v>631</v>
      </c>
      <c r="C11" s="385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50"/>
      <c r="P11" s="379"/>
    </row>
    <row r="12" spans="1:16" s="328" customFormat="1" ht="24" customHeight="1" x14ac:dyDescent="0.15">
      <c r="A12" s="378" t="s">
        <v>64</v>
      </c>
      <c r="B12" s="349" t="s">
        <v>562</v>
      </c>
      <c r="C12" s="365" t="s">
        <v>213</v>
      </c>
      <c r="D12" s="346"/>
      <c r="E12" s="346"/>
      <c r="F12" s="346"/>
      <c r="G12" s="346"/>
      <c r="H12" s="346"/>
      <c r="I12" s="346"/>
      <c r="J12" s="346"/>
      <c r="K12" s="346"/>
      <c r="L12" s="346"/>
      <c r="M12" s="346"/>
      <c r="N12" s="354"/>
      <c r="O12" s="354"/>
      <c r="P12" s="380"/>
    </row>
    <row r="13" spans="1:16" s="340" customFormat="1" ht="24" customHeight="1" x14ac:dyDescent="0.15">
      <c r="A13" s="378"/>
      <c r="B13" s="386" t="s">
        <v>632</v>
      </c>
      <c r="C13" s="365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354"/>
      <c r="O13" s="354"/>
      <c r="P13" s="380"/>
    </row>
    <row r="14" spans="1:16" s="328" customFormat="1" ht="24" customHeight="1" x14ac:dyDescent="0.15">
      <c r="A14" s="378"/>
      <c r="B14" s="352" t="s">
        <v>632</v>
      </c>
      <c r="C14" s="387"/>
      <c r="D14" s="346"/>
      <c r="E14" s="346"/>
      <c r="F14" s="346"/>
      <c r="G14" s="346"/>
      <c r="H14" s="346"/>
      <c r="I14" s="346"/>
      <c r="J14" s="346"/>
      <c r="K14" s="346"/>
      <c r="L14" s="346"/>
      <c r="M14" s="346"/>
      <c r="N14" s="354"/>
      <c r="O14" s="357"/>
      <c r="P14" s="380"/>
    </row>
    <row r="15" spans="1:16" s="328" customFormat="1" ht="36" customHeight="1" x14ac:dyDescent="0.15">
      <c r="A15" s="378" t="s">
        <v>66</v>
      </c>
      <c r="B15" s="349" t="s">
        <v>633</v>
      </c>
      <c r="C15" s="365" t="s">
        <v>213</v>
      </c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79"/>
    </row>
    <row r="16" spans="1:16" s="328" customFormat="1" ht="24" customHeight="1" x14ac:dyDescent="0.15">
      <c r="A16" s="378"/>
      <c r="B16" s="388" t="s">
        <v>632</v>
      </c>
      <c r="C16" s="389"/>
      <c r="D16" s="346"/>
      <c r="E16" s="346"/>
      <c r="F16" s="346"/>
      <c r="G16" s="346"/>
      <c r="H16" s="346"/>
      <c r="I16" s="346"/>
      <c r="J16" s="346"/>
      <c r="K16" s="346"/>
      <c r="L16" s="354"/>
      <c r="M16" s="346"/>
      <c r="N16" s="354"/>
      <c r="O16" s="381"/>
      <c r="P16" s="380"/>
    </row>
    <row r="17" spans="1:17" s="328" customFormat="1" ht="24" customHeight="1" x14ac:dyDescent="0.15">
      <c r="A17" s="378"/>
      <c r="B17" s="388" t="s">
        <v>632</v>
      </c>
      <c r="C17" s="389"/>
      <c r="D17" s="346"/>
      <c r="E17" s="346"/>
      <c r="F17" s="346"/>
      <c r="G17" s="346"/>
      <c r="H17" s="346"/>
      <c r="I17" s="346"/>
      <c r="J17" s="346"/>
      <c r="K17" s="346"/>
      <c r="L17" s="346"/>
      <c r="M17" s="346"/>
      <c r="N17" s="359"/>
      <c r="O17" s="382"/>
      <c r="P17" s="380"/>
    </row>
    <row r="18" spans="1:17" s="328" customFormat="1" ht="36" customHeight="1" x14ac:dyDescent="0.15">
      <c r="A18" s="378" t="s">
        <v>68</v>
      </c>
      <c r="B18" s="349" t="s">
        <v>634</v>
      </c>
      <c r="C18" s="365" t="s">
        <v>213</v>
      </c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59"/>
      <c r="O18" s="354"/>
      <c r="P18" s="380"/>
    </row>
    <row r="19" spans="1:17" s="328" customFormat="1" ht="24" customHeight="1" x14ac:dyDescent="0.15">
      <c r="A19" s="345"/>
      <c r="B19" s="358"/>
      <c r="C19" s="354"/>
      <c r="D19" s="354"/>
      <c r="E19" s="346"/>
      <c r="F19" s="346"/>
      <c r="G19" s="346"/>
      <c r="H19" s="346"/>
      <c r="I19" s="346"/>
      <c r="J19" s="346"/>
      <c r="K19" s="346"/>
      <c r="L19" s="346"/>
      <c r="M19" s="346"/>
      <c r="N19" s="359"/>
      <c r="O19" s="360"/>
      <c r="P19" s="380"/>
    </row>
    <row r="20" spans="1:17" s="328" customFormat="1" ht="24" customHeight="1" thickBot="1" x14ac:dyDescent="0.2">
      <c r="A20" s="361"/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83"/>
    </row>
    <row r="21" spans="1:17" s="328" customFormat="1" ht="14" x14ac:dyDescent="0.15">
      <c r="A21" s="329"/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</row>
    <row r="22" spans="1:17" s="328" customFormat="1" ht="18" customHeight="1" x14ac:dyDescent="0.15">
      <c r="A22" s="329"/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</row>
    <row r="23" spans="1:17" s="398" customFormat="1" ht="18" customHeight="1" x14ac:dyDescent="0.2">
      <c r="A23" s="750" t="s">
        <v>116</v>
      </c>
      <c r="B23" s="750"/>
      <c r="C23" s="750"/>
      <c r="D23" s="750"/>
      <c r="E23" s="750"/>
      <c r="F23" s="397"/>
      <c r="G23" s="397"/>
      <c r="H23" s="397"/>
      <c r="I23" s="778" t="s">
        <v>785</v>
      </c>
      <c r="J23" s="778"/>
      <c r="K23" s="778"/>
      <c r="L23" s="778"/>
      <c r="M23" s="778"/>
      <c r="N23" s="778"/>
      <c r="O23" s="778"/>
      <c r="P23" s="778"/>
    </row>
    <row r="24" spans="1:17" s="398" customFormat="1" ht="18" customHeight="1" x14ac:dyDescent="0.2">
      <c r="A24" s="750" t="s">
        <v>377</v>
      </c>
      <c r="B24" s="750"/>
      <c r="C24" s="750"/>
      <c r="D24" s="750"/>
      <c r="E24" s="750"/>
      <c r="F24" s="397"/>
      <c r="G24" s="397"/>
      <c r="H24" s="397"/>
      <c r="I24" s="397"/>
      <c r="J24" s="397"/>
      <c r="K24" s="399"/>
      <c r="L24" s="397"/>
      <c r="M24" s="397"/>
      <c r="N24" s="397"/>
      <c r="O24" s="397"/>
      <c r="P24" s="399"/>
    </row>
    <row r="25" spans="1:17" s="398" customFormat="1" ht="18" customHeight="1" x14ac:dyDescent="0.2">
      <c r="A25" s="750" t="s">
        <v>786</v>
      </c>
      <c r="B25" s="750"/>
      <c r="C25" s="750"/>
      <c r="D25" s="750"/>
      <c r="E25" s="750"/>
      <c r="F25" s="397"/>
      <c r="G25" s="397"/>
      <c r="H25" s="397"/>
      <c r="I25" s="778" t="s">
        <v>115</v>
      </c>
      <c r="J25" s="778"/>
      <c r="K25" s="778"/>
      <c r="L25" s="778"/>
      <c r="M25" s="778"/>
      <c r="N25" s="778"/>
      <c r="O25" s="778"/>
      <c r="P25" s="778"/>
    </row>
    <row r="26" spans="1:17" s="398" customFormat="1" ht="18" customHeight="1" x14ac:dyDescent="0.2">
      <c r="A26" s="400"/>
      <c r="B26" s="400"/>
      <c r="C26" s="400"/>
      <c r="D26" s="397"/>
      <c r="E26" s="397"/>
      <c r="F26" s="397"/>
      <c r="G26" s="397"/>
      <c r="H26" s="397"/>
      <c r="I26" s="397"/>
      <c r="J26" s="397"/>
      <c r="K26" s="400"/>
      <c r="L26" s="397"/>
      <c r="M26" s="397"/>
      <c r="N26" s="397"/>
      <c r="O26" s="397"/>
      <c r="P26" s="400"/>
    </row>
    <row r="27" spans="1:17" s="398" customFormat="1" ht="18" customHeight="1" x14ac:dyDescent="0.2">
      <c r="A27" s="400"/>
      <c r="B27" s="400"/>
      <c r="C27" s="400"/>
      <c r="D27" s="397"/>
      <c r="E27" s="397"/>
      <c r="F27" s="397"/>
      <c r="G27" s="397"/>
      <c r="H27" s="397"/>
      <c r="I27" s="397"/>
      <c r="J27" s="397"/>
      <c r="K27" s="400"/>
      <c r="L27" s="397"/>
      <c r="M27" s="397"/>
      <c r="N27" s="397"/>
      <c r="O27" s="397"/>
      <c r="P27" s="400"/>
    </row>
    <row r="28" spans="1:17" s="398" customFormat="1" ht="18" customHeight="1" x14ac:dyDescent="0.2">
      <c r="A28" s="400"/>
      <c r="B28" s="400"/>
      <c r="C28" s="400"/>
      <c r="D28" s="397"/>
      <c r="E28" s="397"/>
      <c r="F28" s="397"/>
      <c r="G28" s="397"/>
      <c r="H28" s="397"/>
      <c r="I28" s="397"/>
      <c r="J28" s="397"/>
      <c r="K28" s="400"/>
      <c r="L28" s="397"/>
      <c r="M28" s="397"/>
      <c r="N28" s="397"/>
      <c r="O28" s="397"/>
      <c r="P28" s="400"/>
    </row>
    <row r="29" spans="1:17" s="398" customFormat="1" ht="18" customHeight="1" x14ac:dyDescent="0.2">
      <c r="A29" s="400"/>
      <c r="B29" s="400"/>
      <c r="C29" s="400"/>
      <c r="D29" s="397"/>
      <c r="E29" s="397"/>
      <c r="F29" s="397"/>
      <c r="G29" s="397"/>
      <c r="H29" s="397"/>
      <c r="I29" s="397"/>
      <c r="J29" s="397"/>
      <c r="K29" s="400"/>
      <c r="L29" s="397"/>
      <c r="M29" s="397"/>
      <c r="N29" s="397"/>
      <c r="O29" s="397"/>
      <c r="P29" s="400"/>
    </row>
    <row r="30" spans="1:17" s="398" customFormat="1" ht="18" customHeight="1" x14ac:dyDescent="0.2">
      <c r="A30" s="400"/>
      <c r="B30" s="400"/>
      <c r="C30" s="400"/>
      <c r="D30" s="397"/>
      <c r="E30" s="397"/>
      <c r="F30" s="397"/>
      <c r="G30" s="397"/>
      <c r="H30" s="397"/>
      <c r="I30" s="397"/>
      <c r="J30" s="397"/>
      <c r="K30" s="400"/>
      <c r="L30" s="397"/>
      <c r="M30" s="397"/>
      <c r="N30" s="397"/>
      <c r="O30" s="397"/>
      <c r="P30" s="400"/>
    </row>
    <row r="31" spans="1:17" s="398" customFormat="1" ht="18" customHeight="1" x14ac:dyDescent="0.2">
      <c r="A31" s="777" t="s">
        <v>787</v>
      </c>
      <c r="B31" s="777"/>
      <c r="C31" s="777"/>
      <c r="D31" s="777"/>
      <c r="E31" s="777"/>
      <c r="F31" s="397"/>
      <c r="G31" s="397"/>
      <c r="H31" s="397"/>
      <c r="I31" s="777" t="s">
        <v>353</v>
      </c>
      <c r="J31" s="777"/>
      <c r="K31" s="777"/>
      <c r="L31" s="777"/>
      <c r="M31" s="777"/>
      <c r="N31" s="777"/>
      <c r="O31" s="777"/>
      <c r="P31" s="777"/>
      <c r="Q31" s="401"/>
    </row>
    <row r="32" spans="1:17" s="398" customFormat="1" ht="18" customHeight="1" x14ac:dyDescent="0.2">
      <c r="A32" s="750" t="s">
        <v>788</v>
      </c>
      <c r="B32" s="750"/>
      <c r="C32" s="750"/>
      <c r="D32" s="750"/>
      <c r="E32" s="750"/>
      <c r="F32" s="397"/>
      <c r="G32" s="397"/>
      <c r="H32" s="397"/>
      <c r="I32" s="750" t="s">
        <v>374</v>
      </c>
      <c r="J32" s="750"/>
      <c r="K32" s="750"/>
      <c r="L32" s="750"/>
      <c r="M32" s="750"/>
      <c r="N32" s="750"/>
      <c r="O32" s="750"/>
      <c r="P32" s="750"/>
      <c r="Q32" s="402"/>
    </row>
    <row r="33" spans="1:16" s="328" customFormat="1" ht="18" customHeight="1" x14ac:dyDescent="0.15">
      <c r="A33" s="329"/>
      <c r="B33" s="748"/>
      <c r="C33" s="748"/>
      <c r="D33" s="748"/>
      <c r="E33" s="337"/>
      <c r="F33" s="337"/>
      <c r="G33" s="333"/>
      <c r="H33" s="333"/>
      <c r="I33" s="333"/>
      <c r="J33" s="333"/>
      <c r="K33" s="333"/>
      <c r="L33" s="333"/>
      <c r="M33" s="333"/>
      <c r="N33" s="333"/>
      <c r="O33" s="338"/>
      <c r="P33" s="337"/>
    </row>
    <row r="34" spans="1:16" s="320" customFormat="1" ht="18" customHeight="1" x14ac:dyDescent="0.2">
      <c r="A34" s="343"/>
      <c r="B34" s="806"/>
      <c r="C34" s="806"/>
      <c r="D34" s="806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315"/>
      <c r="P34" s="327"/>
    </row>
    <row r="35" spans="1:16" x14ac:dyDescent="0.2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</row>
    <row r="36" spans="1:16" x14ac:dyDescent="0.2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</row>
    <row r="37" spans="1:16" x14ac:dyDescent="0.2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</row>
  </sheetData>
  <mergeCells count="33">
    <mergeCell ref="I32:P32"/>
    <mergeCell ref="A23:E23"/>
    <mergeCell ref="A24:E24"/>
    <mergeCell ref="A25:E25"/>
    <mergeCell ref="A2:P2"/>
    <mergeCell ref="A3:P3"/>
    <mergeCell ref="A4:P4"/>
    <mergeCell ref="A6:A8"/>
    <mergeCell ref="B6:B8"/>
    <mergeCell ref="C6:C8"/>
    <mergeCell ref="D6:D8"/>
    <mergeCell ref="E6:F6"/>
    <mergeCell ref="G6:I6"/>
    <mergeCell ref="J6:K6"/>
    <mergeCell ref="N6:N8"/>
    <mergeCell ref="O6:O8"/>
    <mergeCell ref="P6:P8"/>
    <mergeCell ref="B34:D34"/>
    <mergeCell ref="J7:J8"/>
    <mergeCell ref="K7:K8"/>
    <mergeCell ref="L6:L8"/>
    <mergeCell ref="M6:M8"/>
    <mergeCell ref="E7:E8"/>
    <mergeCell ref="F7:F8"/>
    <mergeCell ref="G7:G8"/>
    <mergeCell ref="B33:D33"/>
    <mergeCell ref="H7:H8"/>
    <mergeCell ref="I7:I8"/>
    <mergeCell ref="A31:E31"/>
    <mergeCell ref="A32:E32"/>
    <mergeCell ref="I23:P23"/>
    <mergeCell ref="I25:P25"/>
    <mergeCell ref="I31:P31"/>
  </mergeCells>
  <printOptions horizontalCentered="1"/>
  <pageMargins left="0.36" right="0.77" top="1.2086614170000001" bottom="0.74803149606299202" header="0.31496062992126" footer="0.31496062992126"/>
  <pageSetup paperSize="5" scale="65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O30"/>
  <sheetViews>
    <sheetView view="pageBreakPreview" zoomScale="90" zoomScaleNormal="80" zoomScaleSheetLayoutView="90" workbookViewId="0">
      <selection activeCell="G13" sqref="G13"/>
    </sheetView>
  </sheetViews>
  <sheetFormatPr baseColWidth="10" defaultColWidth="8.83203125" defaultRowHeight="15" x14ac:dyDescent="0.2"/>
  <cols>
    <col min="1" max="1" width="8" style="25" customWidth="1"/>
    <col min="2" max="2" width="31.6640625" style="25" customWidth="1"/>
    <col min="3" max="3" width="13.5" style="25" customWidth="1"/>
    <col min="4" max="4" width="14.6640625" style="25" customWidth="1"/>
    <col min="5" max="5" width="11.5" style="25" customWidth="1"/>
    <col min="6" max="6" width="11.83203125" style="25" customWidth="1"/>
    <col min="7" max="7" width="14.5" style="25" customWidth="1"/>
    <col min="8" max="9" width="11.33203125" style="25" customWidth="1"/>
    <col min="10" max="10" width="16.5" style="25" customWidth="1"/>
    <col min="11" max="11" width="11.1640625" style="25" customWidth="1"/>
    <col min="12" max="12" width="13.33203125" style="25" customWidth="1"/>
    <col min="13" max="13" width="15.33203125" customWidth="1"/>
    <col min="14" max="14" width="12.33203125" customWidth="1"/>
    <col min="15" max="15" width="12.33203125" bestFit="1" customWidth="1"/>
  </cols>
  <sheetData>
    <row r="2" spans="1:15" s="328" customFormat="1" ht="25" x14ac:dyDescent="0.25">
      <c r="A2" s="742" t="s">
        <v>341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</row>
    <row r="3" spans="1:15" s="328" customFormat="1" ht="25" x14ac:dyDescent="0.25">
      <c r="A3" s="742" t="s">
        <v>635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</row>
    <row r="4" spans="1:15" s="328" customFormat="1" ht="25" x14ac:dyDescent="0.25">
      <c r="A4" s="742"/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</row>
    <row r="5" spans="1:15" s="328" customFormat="1" ht="21" customHeight="1" thickBot="1" x14ac:dyDescent="0.2">
      <c r="A5" s="329"/>
      <c r="B5" s="344" t="s">
        <v>342</v>
      </c>
      <c r="C5" s="344" t="s">
        <v>347</v>
      </c>
      <c r="D5" s="329"/>
      <c r="E5" s="329"/>
      <c r="F5" s="329"/>
      <c r="G5" s="329"/>
      <c r="H5" s="329"/>
      <c r="I5" s="329"/>
      <c r="J5" s="329"/>
      <c r="K5" s="329"/>
      <c r="L5" s="329"/>
    </row>
    <row r="6" spans="1:15" s="330" customFormat="1" ht="23" customHeight="1" x14ac:dyDescent="0.15">
      <c r="A6" s="743" t="s">
        <v>735</v>
      </c>
      <c r="B6" s="728" t="s">
        <v>615</v>
      </c>
      <c r="C6" s="728" t="s">
        <v>636</v>
      </c>
      <c r="D6" s="728" t="s">
        <v>637</v>
      </c>
      <c r="E6" s="728"/>
      <c r="F6" s="807" t="s">
        <v>638</v>
      </c>
      <c r="G6" s="728" t="s">
        <v>782</v>
      </c>
      <c r="H6" s="812" t="s">
        <v>639</v>
      </c>
      <c r="I6" s="812"/>
      <c r="J6" s="812" t="s">
        <v>640</v>
      </c>
      <c r="K6" s="812" t="s">
        <v>641</v>
      </c>
      <c r="L6" s="812" t="s">
        <v>642</v>
      </c>
      <c r="M6" s="728" t="s">
        <v>643</v>
      </c>
      <c r="N6" s="728" t="s">
        <v>783</v>
      </c>
      <c r="O6" s="731" t="s">
        <v>784</v>
      </c>
    </row>
    <row r="7" spans="1:15" s="330" customFormat="1" ht="14" x14ac:dyDescent="0.15">
      <c r="A7" s="744"/>
      <c r="B7" s="729"/>
      <c r="C7" s="729"/>
      <c r="D7" s="729" t="s">
        <v>780</v>
      </c>
      <c r="E7" s="729" t="s">
        <v>781</v>
      </c>
      <c r="F7" s="808"/>
      <c r="G7" s="729"/>
      <c r="H7" s="810" t="s">
        <v>645</v>
      </c>
      <c r="I7" s="810" t="s">
        <v>646</v>
      </c>
      <c r="J7" s="813"/>
      <c r="K7" s="813"/>
      <c r="L7" s="813"/>
      <c r="M7" s="729"/>
      <c r="N7" s="729"/>
      <c r="O7" s="732"/>
    </row>
    <row r="8" spans="1:15" s="330" customFormat="1" ht="27" customHeight="1" thickBot="1" x14ac:dyDescent="0.2">
      <c r="A8" s="745"/>
      <c r="B8" s="730"/>
      <c r="C8" s="730"/>
      <c r="D8" s="730"/>
      <c r="E8" s="730"/>
      <c r="F8" s="809"/>
      <c r="G8" s="730"/>
      <c r="H8" s="811"/>
      <c r="I8" s="811"/>
      <c r="J8" s="366" t="s">
        <v>647</v>
      </c>
      <c r="K8" s="814"/>
      <c r="L8" s="814"/>
      <c r="M8" s="730"/>
      <c r="N8" s="730"/>
      <c r="O8" s="733"/>
    </row>
    <row r="9" spans="1:15" s="328" customFormat="1" ht="25" customHeight="1" thickBot="1" x14ac:dyDescent="0.2">
      <c r="A9" s="370">
        <v>1</v>
      </c>
      <c r="B9" s="371">
        <v>2</v>
      </c>
      <c r="C9" s="371">
        <v>3</v>
      </c>
      <c r="D9" s="371">
        <v>4</v>
      </c>
      <c r="E9" s="371">
        <v>5</v>
      </c>
      <c r="F9" s="371">
        <v>6</v>
      </c>
      <c r="G9" s="371">
        <v>7</v>
      </c>
      <c r="H9" s="371">
        <v>8</v>
      </c>
      <c r="I9" s="371">
        <v>9</v>
      </c>
      <c r="J9" s="371">
        <v>10</v>
      </c>
      <c r="K9" s="371">
        <v>11</v>
      </c>
      <c r="L9" s="371">
        <v>12</v>
      </c>
      <c r="M9" s="371">
        <v>13</v>
      </c>
      <c r="N9" s="371">
        <v>14</v>
      </c>
      <c r="O9" s="372">
        <v>15</v>
      </c>
    </row>
    <row r="10" spans="1:15" s="328" customFormat="1" ht="34" customHeight="1" thickTop="1" x14ac:dyDescent="0.15">
      <c r="A10" s="367"/>
      <c r="B10" s="341"/>
      <c r="C10" s="341"/>
      <c r="D10" s="341"/>
      <c r="E10" s="341"/>
      <c r="F10" s="341"/>
      <c r="G10" s="341"/>
      <c r="H10" s="341"/>
      <c r="I10" s="341"/>
      <c r="J10" s="341"/>
      <c r="K10" s="368"/>
      <c r="L10" s="341"/>
      <c r="M10" s="342"/>
      <c r="N10" s="342"/>
      <c r="O10" s="369"/>
    </row>
    <row r="11" spans="1:15" s="328" customFormat="1" ht="34" customHeight="1" x14ac:dyDescent="0.15">
      <c r="A11" s="345" t="s">
        <v>70</v>
      </c>
      <c r="B11" s="349" t="s">
        <v>648</v>
      </c>
      <c r="C11" s="346"/>
      <c r="D11" s="346"/>
      <c r="E11" s="346"/>
      <c r="F11" s="346"/>
      <c r="G11" s="346"/>
      <c r="H11" s="346"/>
      <c r="I11" s="346"/>
      <c r="J11" s="346"/>
      <c r="K11" s="350"/>
      <c r="L11" s="346"/>
      <c r="M11" s="347"/>
      <c r="N11" s="347"/>
      <c r="O11" s="348"/>
    </row>
    <row r="12" spans="1:15" s="328" customFormat="1" ht="34" customHeight="1" x14ac:dyDescent="0.15">
      <c r="A12" s="351" t="s">
        <v>72</v>
      </c>
      <c r="B12" s="349" t="s">
        <v>648</v>
      </c>
      <c r="C12" s="352"/>
      <c r="D12" s="365" t="s">
        <v>213</v>
      </c>
      <c r="E12" s="353"/>
      <c r="F12" s="353"/>
      <c r="G12" s="353"/>
      <c r="H12" s="353"/>
      <c r="I12" s="346"/>
      <c r="J12" s="354"/>
      <c r="K12" s="354"/>
      <c r="L12" s="354"/>
      <c r="M12" s="347"/>
      <c r="N12" s="347"/>
      <c r="O12" s="348"/>
    </row>
    <row r="13" spans="1:15" s="328" customFormat="1" ht="34" customHeight="1" x14ac:dyDescent="0.15">
      <c r="A13" s="345"/>
      <c r="B13" s="358"/>
      <c r="C13" s="354"/>
      <c r="D13" s="346"/>
      <c r="E13" s="346"/>
      <c r="F13" s="346"/>
      <c r="G13" s="346"/>
      <c r="H13" s="346"/>
      <c r="I13" s="346"/>
      <c r="J13" s="359"/>
      <c r="K13" s="360"/>
      <c r="L13" s="354"/>
      <c r="M13" s="347"/>
      <c r="N13" s="347"/>
      <c r="O13" s="348"/>
    </row>
    <row r="14" spans="1:15" s="328" customFormat="1" ht="34" customHeight="1" thickBot="1" x14ac:dyDescent="0.2">
      <c r="A14" s="361"/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363"/>
      <c r="O14" s="364"/>
    </row>
    <row r="15" spans="1:15" s="328" customFormat="1" ht="14" x14ac:dyDescent="0.15">
      <c r="A15" s="329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</row>
    <row r="16" spans="1:15" s="328" customFormat="1" ht="14" x14ac:dyDescent="0.15">
      <c r="A16" s="329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0"/>
    </row>
    <row r="17" spans="1:13" s="328" customFormat="1" ht="14" x14ac:dyDescent="0.15">
      <c r="A17" s="329"/>
      <c r="B17" s="741" t="s">
        <v>116</v>
      </c>
      <c r="C17" s="741"/>
      <c r="D17" s="741"/>
      <c r="E17" s="741"/>
      <c r="F17" s="741"/>
      <c r="G17" s="333"/>
      <c r="H17" s="333"/>
      <c r="I17" s="333"/>
      <c r="J17" s="749" t="s">
        <v>785</v>
      </c>
      <c r="K17" s="749"/>
      <c r="L17" s="749"/>
      <c r="M17" s="330"/>
    </row>
    <row r="18" spans="1:13" s="328" customFormat="1" ht="14" x14ac:dyDescent="0.15">
      <c r="A18" s="329"/>
      <c r="B18" s="741" t="s">
        <v>377</v>
      </c>
      <c r="C18" s="741"/>
      <c r="D18" s="741"/>
      <c r="E18" s="741"/>
      <c r="F18" s="741"/>
      <c r="G18" s="333"/>
      <c r="H18" s="333"/>
      <c r="I18" s="333"/>
      <c r="J18" s="333"/>
      <c r="K18" s="333"/>
      <c r="L18" s="334"/>
      <c r="M18" s="330"/>
    </row>
    <row r="19" spans="1:13" s="328" customFormat="1" ht="14" x14ac:dyDescent="0.15">
      <c r="A19" s="329"/>
      <c r="B19" s="741" t="s">
        <v>786</v>
      </c>
      <c r="C19" s="741"/>
      <c r="D19" s="741"/>
      <c r="E19" s="741"/>
      <c r="F19" s="741"/>
      <c r="G19" s="333"/>
      <c r="H19" s="333"/>
      <c r="I19" s="333"/>
      <c r="J19" s="749" t="s">
        <v>115</v>
      </c>
      <c r="K19" s="749"/>
      <c r="L19" s="749"/>
      <c r="M19" s="330"/>
    </row>
    <row r="20" spans="1:13" s="328" customFormat="1" ht="14" x14ac:dyDescent="0.15">
      <c r="A20" s="329"/>
      <c r="B20" s="335"/>
      <c r="C20" s="335"/>
      <c r="D20" s="335"/>
      <c r="E20" s="333"/>
      <c r="F20" s="333"/>
      <c r="G20" s="333"/>
      <c r="H20" s="333"/>
      <c r="I20" s="333"/>
      <c r="J20" s="333"/>
      <c r="K20" s="333"/>
      <c r="L20" s="336"/>
      <c r="M20" s="330"/>
    </row>
    <row r="21" spans="1:13" s="328" customFormat="1" ht="14" x14ac:dyDescent="0.15">
      <c r="A21" s="329"/>
      <c r="B21" s="335"/>
      <c r="C21" s="335"/>
      <c r="D21" s="335"/>
      <c r="E21" s="333"/>
      <c r="F21" s="333"/>
      <c r="G21" s="333"/>
      <c r="H21" s="333"/>
      <c r="I21" s="333"/>
      <c r="J21" s="333"/>
      <c r="K21" s="333"/>
      <c r="L21" s="336"/>
      <c r="M21" s="330"/>
    </row>
    <row r="22" spans="1:13" s="328" customFormat="1" ht="14" x14ac:dyDescent="0.15">
      <c r="A22" s="329"/>
      <c r="B22" s="336"/>
      <c r="C22" s="336"/>
      <c r="D22" s="336"/>
      <c r="E22" s="333"/>
      <c r="F22" s="333"/>
      <c r="G22" s="333"/>
      <c r="H22" s="333"/>
      <c r="I22" s="333"/>
      <c r="J22" s="333"/>
      <c r="K22" s="333"/>
      <c r="L22" s="336"/>
      <c r="M22" s="330"/>
    </row>
    <row r="23" spans="1:13" s="328" customFormat="1" ht="14" x14ac:dyDescent="0.15">
      <c r="A23" s="329"/>
      <c r="B23" s="336"/>
      <c r="C23" s="336"/>
      <c r="D23" s="336"/>
      <c r="E23" s="333"/>
      <c r="F23" s="333"/>
      <c r="G23" s="333"/>
      <c r="H23" s="333"/>
      <c r="I23" s="333"/>
      <c r="J23" s="333"/>
      <c r="K23" s="333"/>
      <c r="L23" s="336"/>
      <c r="M23" s="330"/>
    </row>
    <row r="24" spans="1:13" s="328" customFormat="1" ht="14" x14ac:dyDescent="0.15">
      <c r="A24" s="329"/>
      <c r="B24" s="336"/>
      <c r="C24" s="336"/>
      <c r="D24" s="336"/>
      <c r="E24" s="333"/>
      <c r="F24" s="333"/>
      <c r="G24" s="333"/>
      <c r="H24" s="333"/>
      <c r="I24" s="333"/>
      <c r="J24" s="333"/>
      <c r="K24" s="333"/>
      <c r="L24" s="336"/>
      <c r="M24" s="330"/>
    </row>
    <row r="25" spans="1:13" s="328" customFormat="1" ht="14" x14ac:dyDescent="0.15">
      <c r="A25" s="329"/>
      <c r="B25" s="748" t="s">
        <v>787</v>
      </c>
      <c r="C25" s="748"/>
      <c r="D25" s="748"/>
      <c r="E25" s="748"/>
      <c r="F25" s="748"/>
      <c r="G25" s="333"/>
      <c r="H25" s="333"/>
      <c r="I25" s="333"/>
      <c r="J25" s="748" t="s">
        <v>353</v>
      </c>
      <c r="K25" s="748"/>
      <c r="L25" s="748"/>
      <c r="M25" s="338"/>
    </row>
    <row r="26" spans="1:13" s="328" customFormat="1" ht="14" x14ac:dyDescent="0.15">
      <c r="A26" s="329"/>
      <c r="B26" s="741" t="s">
        <v>788</v>
      </c>
      <c r="C26" s="741"/>
      <c r="D26" s="741"/>
      <c r="E26" s="741"/>
      <c r="F26" s="741"/>
      <c r="G26" s="333"/>
      <c r="H26" s="333"/>
      <c r="I26" s="333"/>
      <c r="J26" s="741" t="s">
        <v>374</v>
      </c>
      <c r="K26" s="741"/>
      <c r="L26" s="741"/>
      <c r="M26" s="335"/>
    </row>
    <row r="27" spans="1:13" s="328" customFormat="1" ht="14" x14ac:dyDescent="0.15">
      <c r="A27" s="329"/>
      <c r="B27" s="748"/>
      <c r="C27" s="748"/>
      <c r="D27" s="337"/>
      <c r="E27" s="337"/>
      <c r="F27" s="333"/>
      <c r="G27" s="333"/>
      <c r="H27" s="333"/>
      <c r="I27" s="333"/>
      <c r="J27" s="333"/>
      <c r="K27" s="338"/>
      <c r="L27" s="337"/>
      <c r="M27" s="330"/>
    </row>
    <row r="28" spans="1:13" s="320" customFormat="1" x14ac:dyDescent="0.2">
      <c r="A28" s="343"/>
      <c r="B28" s="806"/>
      <c r="C28" s="806"/>
      <c r="D28" s="134"/>
      <c r="E28" s="134"/>
      <c r="F28" s="134"/>
      <c r="G28" s="134"/>
      <c r="H28" s="134"/>
      <c r="I28" s="134"/>
      <c r="J28" s="134"/>
      <c r="K28" s="315"/>
      <c r="L28" s="327"/>
      <c r="M28" s="316"/>
    </row>
    <row r="29" spans="1:13" x14ac:dyDescent="0.2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316"/>
    </row>
    <row r="30" spans="1:13" x14ac:dyDescent="0.2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316"/>
    </row>
  </sheetData>
  <mergeCells count="31">
    <mergeCell ref="O6:O8"/>
    <mergeCell ref="A2:O2"/>
    <mergeCell ref="A3:O3"/>
    <mergeCell ref="A4:L4"/>
    <mergeCell ref="A6:A8"/>
    <mergeCell ref="B6:B8"/>
    <mergeCell ref="C6:C8"/>
    <mergeCell ref="D6:E6"/>
    <mergeCell ref="F6:F8"/>
    <mergeCell ref="G6:G8"/>
    <mergeCell ref="H6:I6"/>
    <mergeCell ref="J6:J7"/>
    <mergeCell ref="K6:K8"/>
    <mergeCell ref="L6:L8"/>
    <mergeCell ref="M6:M8"/>
    <mergeCell ref="N6:N8"/>
    <mergeCell ref="D7:D8"/>
    <mergeCell ref="E7:E8"/>
    <mergeCell ref="H7:H8"/>
    <mergeCell ref="I7:I8"/>
    <mergeCell ref="B26:F26"/>
    <mergeCell ref="J26:L26"/>
    <mergeCell ref="B27:C27"/>
    <mergeCell ref="B28:C28"/>
    <mergeCell ref="J17:L17"/>
    <mergeCell ref="B18:F18"/>
    <mergeCell ref="B19:F19"/>
    <mergeCell ref="J19:L19"/>
    <mergeCell ref="B25:F25"/>
    <mergeCell ref="J25:L25"/>
    <mergeCell ref="B17:F17"/>
  </mergeCells>
  <printOptions horizontalCentered="1"/>
  <pageMargins left="0.25" right="0.52" top="1.2086614170000001" bottom="0.74803149606299202" header="0.31496062992126" footer="0.31496062992126"/>
  <pageSetup paperSize="5" scale="65" orientation="landscape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1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37.1640625" customWidth="1"/>
    <col min="2" max="2" width="37" customWidth="1"/>
    <col min="3" max="3" width="27.5" customWidth="1"/>
    <col min="4" max="4" width="30.83203125" customWidth="1"/>
  </cols>
  <sheetData>
    <row r="2" spans="1:5" x14ac:dyDescent="0.2">
      <c r="A2" s="321" t="s">
        <v>607</v>
      </c>
      <c r="B2" s="321" t="s">
        <v>608</v>
      </c>
      <c r="C2" s="321" t="s">
        <v>606</v>
      </c>
      <c r="D2" s="321" t="s">
        <v>609</v>
      </c>
      <c r="E2" s="321"/>
    </row>
    <row r="3" spans="1:5" x14ac:dyDescent="0.2">
      <c r="A3" s="322">
        <v>738301500</v>
      </c>
      <c r="B3" s="322">
        <v>736686500</v>
      </c>
      <c r="C3" s="322">
        <f>A3-B3</f>
        <v>1615000</v>
      </c>
      <c r="D3" s="321" t="s">
        <v>610</v>
      </c>
      <c r="E3" s="321"/>
    </row>
    <row r="4" spans="1:5" x14ac:dyDescent="0.2">
      <c r="A4" s="322"/>
      <c r="B4" s="322"/>
      <c r="C4" s="322">
        <f t="shared" ref="C4:C8" si="0">A4-B4</f>
        <v>0</v>
      </c>
      <c r="D4" s="321"/>
      <c r="E4" s="321"/>
    </row>
    <row r="5" spans="1:5" x14ac:dyDescent="0.2">
      <c r="A5" s="322"/>
      <c r="B5" s="322"/>
      <c r="C5" s="322">
        <f t="shared" si="0"/>
        <v>0</v>
      </c>
      <c r="D5" s="321"/>
      <c r="E5" s="321"/>
    </row>
    <row r="6" spans="1:5" x14ac:dyDescent="0.2">
      <c r="A6" s="199"/>
      <c r="B6" s="199"/>
      <c r="C6" s="199">
        <f t="shared" si="0"/>
        <v>0</v>
      </c>
    </row>
    <row r="7" spans="1:5" x14ac:dyDescent="0.2">
      <c r="A7" s="199"/>
      <c r="B7" s="199"/>
      <c r="C7" s="199">
        <f t="shared" si="0"/>
        <v>0</v>
      </c>
    </row>
    <row r="8" spans="1:5" x14ac:dyDescent="0.2">
      <c r="A8" s="199"/>
      <c r="B8" s="199"/>
      <c r="C8" s="199">
        <f t="shared" si="0"/>
        <v>0</v>
      </c>
    </row>
    <row r="10" spans="1:5" x14ac:dyDescent="0.2">
      <c r="A10" s="3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2:E100"/>
  <sheetViews>
    <sheetView workbookViewId="0">
      <selection activeCell="C39" sqref="C39"/>
    </sheetView>
  </sheetViews>
  <sheetFormatPr baseColWidth="10" defaultColWidth="8.83203125" defaultRowHeight="15" x14ac:dyDescent="0.2"/>
  <cols>
    <col min="1" max="2" width="14.5" customWidth="1"/>
    <col min="3" max="3" width="38.83203125" customWidth="1"/>
    <col min="4" max="4" width="11" customWidth="1"/>
    <col min="5" max="5" width="18.83203125" customWidth="1"/>
    <col min="257" max="258" width="14.5" customWidth="1"/>
    <col min="259" max="259" width="38.83203125" customWidth="1"/>
    <col min="260" max="260" width="11" customWidth="1"/>
    <col min="261" max="261" width="18.83203125" customWidth="1"/>
    <col min="513" max="514" width="14.5" customWidth="1"/>
    <col min="515" max="515" width="38.83203125" customWidth="1"/>
    <col min="516" max="516" width="11" customWidth="1"/>
    <col min="517" max="517" width="18.83203125" customWidth="1"/>
    <col min="769" max="770" width="14.5" customWidth="1"/>
    <col min="771" max="771" width="38.83203125" customWidth="1"/>
    <col min="772" max="772" width="11" customWidth="1"/>
    <col min="773" max="773" width="18.83203125" customWidth="1"/>
    <col min="1025" max="1026" width="14.5" customWidth="1"/>
    <col min="1027" max="1027" width="38.83203125" customWidth="1"/>
    <col min="1028" max="1028" width="11" customWidth="1"/>
    <col min="1029" max="1029" width="18.83203125" customWidth="1"/>
    <col min="1281" max="1282" width="14.5" customWidth="1"/>
    <col min="1283" max="1283" width="38.83203125" customWidth="1"/>
    <col min="1284" max="1284" width="11" customWidth="1"/>
    <col min="1285" max="1285" width="18.83203125" customWidth="1"/>
    <col min="1537" max="1538" width="14.5" customWidth="1"/>
    <col min="1539" max="1539" width="38.83203125" customWidth="1"/>
    <col min="1540" max="1540" width="11" customWidth="1"/>
    <col min="1541" max="1541" width="18.83203125" customWidth="1"/>
    <col min="1793" max="1794" width="14.5" customWidth="1"/>
    <col min="1795" max="1795" width="38.83203125" customWidth="1"/>
    <col min="1796" max="1796" width="11" customWidth="1"/>
    <col min="1797" max="1797" width="18.83203125" customWidth="1"/>
    <col min="2049" max="2050" width="14.5" customWidth="1"/>
    <col min="2051" max="2051" width="38.83203125" customWidth="1"/>
    <col min="2052" max="2052" width="11" customWidth="1"/>
    <col min="2053" max="2053" width="18.83203125" customWidth="1"/>
    <col min="2305" max="2306" width="14.5" customWidth="1"/>
    <col min="2307" max="2307" width="38.83203125" customWidth="1"/>
    <col min="2308" max="2308" width="11" customWidth="1"/>
    <col min="2309" max="2309" width="18.83203125" customWidth="1"/>
    <col min="2561" max="2562" width="14.5" customWidth="1"/>
    <col min="2563" max="2563" width="38.83203125" customWidth="1"/>
    <col min="2564" max="2564" width="11" customWidth="1"/>
    <col min="2565" max="2565" width="18.83203125" customWidth="1"/>
    <col min="2817" max="2818" width="14.5" customWidth="1"/>
    <col min="2819" max="2819" width="38.83203125" customWidth="1"/>
    <col min="2820" max="2820" width="11" customWidth="1"/>
    <col min="2821" max="2821" width="18.83203125" customWidth="1"/>
    <col min="3073" max="3074" width="14.5" customWidth="1"/>
    <col min="3075" max="3075" width="38.83203125" customWidth="1"/>
    <col min="3076" max="3076" width="11" customWidth="1"/>
    <col min="3077" max="3077" width="18.83203125" customWidth="1"/>
    <col min="3329" max="3330" width="14.5" customWidth="1"/>
    <col min="3331" max="3331" width="38.83203125" customWidth="1"/>
    <col min="3332" max="3332" width="11" customWidth="1"/>
    <col min="3333" max="3333" width="18.83203125" customWidth="1"/>
    <col min="3585" max="3586" width="14.5" customWidth="1"/>
    <col min="3587" max="3587" width="38.83203125" customWidth="1"/>
    <col min="3588" max="3588" width="11" customWidth="1"/>
    <col min="3589" max="3589" width="18.83203125" customWidth="1"/>
    <col min="3841" max="3842" width="14.5" customWidth="1"/>
    <col min="3843" max="3843" width="38.83203125" customWidth="1"/>
    <col min="3844" max="3844" width="11" customWidth="1"/>
    <col min="3845" max="3845" width="18.83203125" customWidth="1"/>
    <col min="4097" max="4098" width="14.5" customWidth="1"/>
    <col min="4099" max="4099" width="38.83203125" customWidth="1"/>
    <col min="4100" max="4100" width="11" customWidth="1"/>
    <col min="4101" max="4101" width="18.83203125" customWidth="1"/>
    <col min="4353" max="4354" width="14.5" customWidth="1"/>
    <col min="4355" max="4355" width="38.83203125" customWidth="1"/>
    <col min="4356" max="4356" width="11" customWidth="1"/>
    <col min="4357" max="4357" width="18.83203125" customWidth="1"/>
    <col min="4609" max="4610" width="14.5" customWidth="1"/>
    <col min="4611" max="4611" width="38.83203125" customWidth="1"/>
    <col min="4612" max="4612" width="11" customWidth="1"/>
    <col min="4613" max="4613" width="18.83203125" customWidth="1"/>
    <col min="4865" max="4866" width="14.5" customWidth="1"/>
    <col min="4867" max="4867" width="38.83203125" customWidth="1"/>
    <col min="4868" max="4868" width="11" customWidth="1"/>
    <col min="4869" max="4869" width="18.83203125" customWidth="1"/>
    <col min="5121" max="5122" width="14.5" customWidth="1"/>
    <col min="5123" max="5123" width="38.83203125" customWidth="1"/>
    <col min="5124" max="5124" width="11" customWidth="1"/>
    <col min="5125" max="5125" width="18.83203125" customWidth="1"/>
    <col min="5377" max="5378" width="14.5" customWidth="1"/>
    <col min="5379" max="5379" width="38.83203125" customWidth="1"/>
    <col min="5380" max="5380" width="11" customWidth="1"/>
    <col min="5381" max="5381" width="18.83203125" customWidth="1"/>
    <col min="5633" max="5634" width="14.5" customWidth="1"/>
    <col min="5635" max="5635" width="38.83203125" customWidth="1"/>
    <col min="5636" max="5636" width="11" customWidth="1"/>
    <col min="5637" max="5637" width="18.83203125" customWidth="1"/>
    <col min="5889" max="5890" width="14.5" customWidth="1"/>
    <col min="5891" max="5891" width="38.83203125" customWidth="1"/>
    <col min="5892" max="5892" width="11" customWidth="1"/>
    <col min="5893" max="5893" width="18.83203125" customWidth="1"/>
    <col min="6145" max="6146" width="14.5" customWidth="1"/>
    <col min="6147" max="6147" width="38.83203125" customWidth="1"/>
    <col min="6148" max="6148" width="11" customWidth="1"/>
    <col min="6149" max="6149" width="18.83203125" customWidth="1"/>
    <col min="6401" max="6402" width="14.5" customWidth="1"/>
    <col min="6403" max="6403" width="38.83203125" customWidth="1"/>
    <col min="6404" max="6404" width="11" customWidth="1"/>
    <col min="6405" max="6405" width="18.83203125" customWidth="1"/>
    <col min="6657" max="6658" width="14.5" customWidth="1"/>
    <col min="6659" max="6659" width="38.83203125" customWidth="1"/>
    <col min="6660" max="6660" width="11" customWidth="1"/>
    <col min="6661" max="6661" width="18.83203125" customWidth="1"/>
    <col min="6913" max="6914" width="14.5" customWidth="1"/>
    <col min="6915" max="6915" width="38.83203125" customWidth="1"/>
    <col min="6916" max="6916" width="11" customWidth="1"/>
    <col min="6917" max="6917" width="18.83203125" customWidth="1"/>
    <col min="7169" max="7170" width="14.5" customWidth="1"/>
    <col min="7171" max="7171" width="38.83203125" customWidth="1"/>
    <col min="7172" max="7172" width="11" customWidth="1"/>
    <col min="7173" max="7173" width="18.83203125" customWidth="1"/>
    <col min="7425" max="7426" width="14.5" customWidth="1"/>
    <col min="7427" max="7427" width="38.83203125" customWidth="1"/>
    <col min="7428" max="7428" width="11" customWidth="1"/>
    <col min="7429" max="7429" width="18.83203125" customWidth="1"/>
    <col min="7681" max="7682" width="14.5" customWidth="1"/>
    <col min="7683" max="7683" width="38.83203125" customWidth="1"/>
    <col min="7684" max="7684" width="11" customWidth="1"/>
    <col min="7685" max="7685" width="18.83203125" customWidth="1"/>
    <col min="7937" max="7938" width="14.5" customWidth="1"/>
    <col min="7939" max="7939" width="38.83203125" customWidth="1"/>
    <col min="7940" max="7940" width="11" customWidth="1"/>
    <col min="7941" max="7941" width="18.83203125" customWidth="1"/>
    <col min="8193" max="8194" width="14.5" customWidth="1"/>
    <col min="8195" max="8195" width="38.83203125" customWidth="1"/>
    <col min="8196" max="8196" width="11" customWidth="1"/>
    <col min="8197" max="8197" width="18.83203125" customWidth="1"/>
    <col min="8449" max="8450" width="14.5" customWidth="1"/>
    <col min="8451" max="8451" width="38.83203125" customWidth="1"/>
    <col min="8452" max="8452" width="11" customWidth="1"/>
    <col min="8453" max="8453" width="18.83203125" customWidth="1"/>
    <col min="8705" max="8706" width="14.5" customWidth="1"/>
    <col min="8707" max="8707" width="38.83203125" customWidth="1"/>
    <col min="8708" max="8708" width="11" customWidth="1"/>
    <col min="8709" max="8709" width="18.83203125" customWidth="1"/>
    <col min="8961" max="8962" width="14.5" customWidth="1"/>
    <col min="8963" max="8963" width="38.83203125" customWidth="1"/>
    <col min="8964" max="8964" width="11" customWidth="1"/>
    <col min="8965" max="8965" width="18.83203125" customWidth="1"/>
    <col min="9217" max="9218" width="14.5" customWidth="1"/>
    <col min="9219" max="9219" width="38.83203125" customWidth="1"/>
    <col min="9220" max="9220" width="11" customWidth="1"/>
    <col min="9221" max="9221" width="18.83203125" customWidth="1"/>
    <col min="9473" max="9474" width="14.5" customWidth="1"/>
    <col min="9475" max="9475" width="38.83203125" customWidth="1"/>
    <col min="9476" max="9476" width="11" customWidth="1"/>
    <col min="9477" max="9477" width="18.83203125" customWidth="1"/>
    <col min="9729" max="9730" width="14.5" customWidth="1"/>
    <col min="9731" max="9731" width="38.83203125" customWidth="1"/>
    <col min="9732" max="9732" width="11" customWidth="1"/>
    <col min="9733" max="9733" width="18.83203125" customWidth="1"/>
    <col min="9985" max="9986" width="14.5" customWidth="1"/>
    <col min="9987" max="9987" width="38.83203125" customWidth="1"/>
    <col min="9988" max="9988" width="11" customWidth="1"/>
    <col min="9989" max="9989" width="18.83203125" customWidth="1"/>
    <col min="10241" max="10242" width="14.5" customWidth="1"/>
    <col min="10243" max="10243" width="38.83203125" customWidth="1"/>
    <col min="10244" max="10244" width="11" customWidth="1"/>
    <col min="10245" max="10245" width="18.83203125" customWidth="1"/>
    <col min="10497" max="10498" width="14.5" customWidth="1"/>
    <col min="10499" max="10499" width="38.83203125" customWidth="1"/>
    <col min="10500" max="10500" width="11" customWidth="1"/>
    <col min="10501" max="10501" width="18.83203125" customWidth="1"/>
    <col min="10753" max="10754" width="14.5" customWidth="1"/>
    <col min="10755" max="10755" width="38.83203125" customWidth="1"/>
    <col min="10756" max="10756" width="11" customWidth="1"/>
    <col min="10757" max="10757" width="18.83203125" customWidth="1"/>
    <col min="11009" max="11010" width="14.5" customWidth="1"/>
    <col min="11011" max="11011" width="38.83203125" customWidth="1"/>
    <col min="11012" max="11012" width="11" customWidth="1"/>
    <col min="11013" max="11013" width="18.83203125" customWidth="1"/>
    <col min="11265" max="11266" width="14.5" customWidth="1"/>
    <col min="11267" max="11267" width="38.83203125" customWidth="1"/>
    <col min="11268" max="11268" width="11" customWidth="1"/>
    <col min="11269" max="11269" width="18.83203125" customWidth="1"/>
    <col min="11521" max="11522" width="14.5" customWidth="1"/>
    <col min="11523" max="11523" width="38.83203125" customWidth="1"/>
    <col min="11524" max="11524" width="11" customWidth="1"/>
    <col min="11525" max="11525" width="18.83203125" customWidth="1"/>
    <col min="11777" max="11778" width="14.5" customWidth="1"/>
    <col min="11779" max="11779" width="38.83203125" customWidth="1"/>
    <col min="11780" max="11780" width="11" customWidth="1"/>
    <col min="11781" max="11781" width="18.83203125" customWidth="1"/>
    <col min="12033" max="12034" width="14.5" customWidth="1"/>
    <col min="12035" max="12035" width="38.83203125" customWidth="1"/>
    <col min="12036" max="12036" width="11" customWidth="1"/>
    <col min="12037" max="12037" width="18.83203125" customWidth="1"/>
    <col min="12289" max="12290" width="14.5" customWidth="1"/>
    <col min="12291" max="12291" width="38.83203125" customWidth="1"/>
    <col min="12292" max="12292" width="11" customWidth="1"/>
    <col min="12293" max="12293" width="18.83203125" customWidth="1"/>
    <col min="12545" max="12546" width="14.5" customWidth="1"/>
    <col min="12547" max="12547" width="38.83203125" customWidth="1"/>
    <col min="12548" max="12548" width="11" customWidth="1"/>
    <col min="12549" max="12549" width="18.83203125" customWidth="1"/>
    <col min="12801" max="12802" width="14.5" customWidth="1"/>
    <col min="12803" max="12803" width="38.83203125" customWidth="1"/>
    <col min="12804" max="12804" width="11" customWidth="1"/>
    <col min="12805" max="12805" width="18.83203125" customWidth="1"/>
    <col min="13057" max="13058" width="14.5" customWidth="1"/>
    <col min="13059" max="13059" width="38.83203125" customWidth="1"/>
    <col min="13060" max="13060" width="11" customWidth="1"/>
    <col min="13061" max="13061" width="18.83203125" customWidth="1"/>
    <col min="13313" max="13314" width="14.5" customWidth="1"/>
    <col min="13315" max="13315" width="38.83203125" customWidth="1"/>
    <col min="13316" max="13316" width="11" customWidth="1"/>
    <col min="13317" max="13317" width="18.83203125" customWidth="1"/>
    <col min="13569" max="13570" width="14.5" customWidth="1"/>
    <col min="13571" max="13571" width="38.83203125" customWidth="1"/>
    <col min="13572" max="13572" width="11" customWidth="1"/>
    <col min="13573" max="13573" width="18.83203125" customWidth="1"/>
    <col min="13825" max="13826" width="14.5" customWidth="1"/>
    <col min="13827" max="13827" width="38.83203125" customWidth="1"/>
    <col min="13828" max="13828" width="11" customWidth="1"/>
    <col min="13829" max="13829" width="18.83203125" customWidth="1"/>
    <col min="14081" max="14082" width="14.5" customWidth="1"/>
    <col min="14083" max="14083" width="38.83203125" customWidth="1"/>
    <col min="14084" max="14084" width="11" customWidth="1"/>
    <col min="14085" max="14085" width="18.83203125" customWidth="1"/>
    <col min="14337" max="14338" width="14.5" customWidth="1"/>
    <col min="14339" max="14339" width="38.83203125" customWidth="1"/>
    <col min="14340" max="14340" width="11" customWidth="1"/>
    <col min="14341" max="14341" width="18.83203125" customWidth="1"/>
    <col min="14593" max="14594" width="14.5" customWidth="1"/>
    <col min="14595" max="14595" width="38.83203125" customWidth="1"/>
    <col min="14596" max="14596" width="11" customWidth="1"/>
    <col min="14597" max="14597" width="18.83203125" customWidth="1"/>
    <col min="14849" max="14850" width="14.5" customWidth="1"/>
    <col min="14851" max="14851" width="38.83203125" customWidth="1"/>
    <col min="14852" max="14852" width="11" customWidth="1"/>
    <col min="14853" max="14853" width="18.83203125" customWidth="1"/>
    <col min="15105" max="15106" width="14.5" customWidth="1"/>
    <col min="15107" max="15107" width="38.83203125" customWidth="1"/>
    <col min="15108" max="15108" width="11" customWidth="1"/>
    <col min="15109" max="15109" width="18.83203125" customWidth="1"/>
    <col min="15361" max="15362" width="14.5" customWidth="1"/>
    <col min="15363" max="15363" width="38.83203125" customWidth="1"/>
    <col min="15364" max="15364" width="11" customWidth="1"/>
    <col min="15365" max="15365" width="18.83203125" customWidth="1"/>
    <col min="15617" max="15618" width="14.5" customWidth="1"/>
    <col min="15619" max="15619" width="38.83203125" customWidth="1"/>
    <col min="15620" max="15620" width="11" customWidth="1"/>
    <col min="15621" max="15621" width="18.83203125" customWidth="1"/>
    <col min="15873" max="15874" width="14.5" customWidth="1"/>
    <col min="15875" max="15875" width="38.83203125" customWidth="1"/>
    <col min="15876" max="15876" width="11" customWidth="1"/>
    <col min="15877" max="15877" width="18.83203125" customWidth="1"/>
    <col min="16129" max="16130" width="14.5" customWidth="1"/>
    <col min="16131" max="16131" width="38.83203125" customWidth="1"/>
    <col min="16132" max="16132" width="11" customWidth="1"/>
    <col min="16133" max="16133" width="18.83203125" customWidth="1"/>
  </cols>
  <sheetData>
    <row r="2" spans="1:5" ht="17" thickBot="1" x14ac:dyDescent="0.25">
      <c r="A2" s="139" t="s">
        <v>378</v>
      </c>
      <c r="B2" s="139" t="s">
        <v>379</v>
      </c>
      <c r="C2" s="139" t="s">
        <v>380</v>
      </c>
      <c r="D2" s="140" t="s">
        <v>381</v>
      </c>
      <c r="E2" s="141" t="s">
        <v>382</v>
      </c>
    </row>
    <row r="3" spans="1:5" ht="17" hidden="1" thickTop="1" x14ac:dyDescent="0.2">
      <c r="A3" s="142" t="s">
        <v>383</v>
      </c>
      <c r="B3" s="142" t="str">
        <f>LEFT(A3,7)</f>
        <v>1.00.00</v>
      </c>
      <c r="C3" s="143" t="s">
        <v>384</v>
      </c>
      <c r="D3" s="144">
        <v>1</v>
      </c>
    </row>
    <row r="4" spans="1:5" ht="17" hidden="1" thickTop="1" x14ac:dyDescent="0.2">
      <c r="A4" s="145" t="s">
        <v>385</v>
      </c>
      <c r="B4" s="142" t="str">
        <f t="shared" ref="B4:B67" si="0">LEFT(A4,7)</f>
        <v>1.01.00</v>
      </c>
      <c r="C4" s="146" t="s">
        <v>386</v>
      </c>
      <c r="D4" s="147">
        <v>2</v>
      </c>
    </row>
    <row r="5" spans="1:5" ht="17" thickTop="1" x14ac:dyDescent="0.2">
      <c r="A5" s="148" t="s">
        <v>387</v>
      </c>
      <c r="B5" s="142" t="str">
        <f t="shared" si="0"/>
        <v>1.01.01</v>
      </c>
      <c r="C5" s="149" t="s">
        <v>388</v>
      </c>
      <c r="D5" s="150">
        <v>3</v>
      </c>
    </row>
    <row r="6" spans="1:5" ht="16" x14ac:dyDescent="0.2">
      <c r="A6" s="148" t="s">
        <v>389</v>
      </c>
      <c r="B6" s="142" t="str">
        <f t="shared" si="0"/>
        <v>1.01.02</v>
      </c>
      <c r="C6" s="149" t="s">
        <v>390</v>
      </c>
      <c r="D6" s="150">
        <v>3</v>
      </c>
    </row>
    <row r="7" spans="1:5" ht="16" x14ac:dyDescent="0.2">
      <c r="A7" s="148" t="s">
        <v>391</v>
      </c>
      <c r="B7" s="142" t="str">
        <f t="shared" si="0"/>
        <v>1.01.03</v>
      </c>
      <c r="C7" s="149" t="s">
        <v>392</v>
      </c>
      <c r="D7" s="150">
        <v>3</v>
      </c>
    </row>
    <row r="8" spans="1:5" ht="16" x14ac:dyDescent="0.2">
      <c r="A8" s="148" t="s">
        <v>393</v>
      </c>
      <c r="B8" s="142" t="str">
        <f t="shared" si="0"/>
        <v>1.01.04</v>
      </c>
      <c r="C8" s="149" t="s">
        <v>394</v>
      </c>
      <c r="D8" s="150">
        <v>3</v>
      </c>
    </row>
    <row r="9" spans="1:5" ht="16" x14ac:dyDescent="0.2">
      <c r="A9" s="148" t="s">
        <v>395</v>
      </c>
      <c r="B9" s="142" t="str">
        <f t="shared" si="0"/>
        <v>1.01.05</v>
      </c>
      <c r="C9" s="149" t="s">
        <v>396</v>
      </c>
      <c r="D9" s="150">
        <v>3</v>
      </c>
    </row>
    <row r="10" spans="1:5" ht="16" x14ac:dyDescent="0.2">
      <c r="A10" s="148" t="s">
        <v>397</v>
      </c>
      <c r="B10" s="142" t="str">
        <f t="shared" si="0"/>
        <v>1.01.06</v>
      </c>
      <c r="C10" s="149" t="s">
        <v>398</v>
      </c>
      <c r="D10" s="150">
        <v>3</v>
      </c>
    </row>
    <row r="11" spans="1:5" ht="16" x14ac:dyDescent="0.2">
      <c r="A11" s="148" t="s">
        <v>399</v>
      </c>
      <c r="B11" s="142" t="str">
        <f t="shared" si="0"/>
        <v>1.01.07</v>
      </c>
      <c r="C11" s="149" t="s">
        <v>400</v>
      </c>
      <c r="D11" s="150">
        <v>3</v>
      </c>
    </row>
    <row r="12" spans="1:5" ht="16" x14ac:dyDescent="0.2">
      <c r="A12" s="148" t="s">
        <v>401</v>
      </c>
      <c r="B12" s="142" t="str">
        <f t="shared" si="0"/>
        <v>1.01.08</v>
      </c>
      <c r="C12" s="149" t="s">
        <v>402</v>
      </c>
      <c r="D12" s="150">
        <v>3</v>
      </c>
    </row>
    <row r="13" spans="1:5" ht="16" x14ac:dyDescent="0.2">
      <c r="A13" s="148" t="s">
        <v>403</v>
      </c>
      <c r="B13" s="142" t="str">
        <f t="shared" si="0"/>
        <v>1.01.09</v>
      </c>
      <c r="C13" s="149" t="s">
        <v>404</v>
      </c>
      <c r="D13" s="150">
        <v>3</v>
      </c>
    </row>
    <row r="14" spans="1:5" ht="16" x14ac:dyDescent="0.2">
      <c r="A14" s="148" t="s">
        <v>405</v>
      </c>
      <c r="B14" s="142" t="str">
        <f t="shared" si="0"/>
        <v>1.01.10</v>
      </c>
      <c r="C14" s="149" t="s">
        <v>406</v>
      </c>
      <c r="D14" s="150">
        <v>3</v>
      </c>
    </row>
    <row r="15" spans="1:5" ht="16" x14ac:dyDescent="0.2">
      <c r="A15" s="148" t="s">
        <v>407</v>
      </c>
      <c r="B15" s="142" t="str">
        <f t="shared" si="0"/>
        <v>1.01.11</v>
      </c>
      <c r="C15" s="149" t="s">
        <v>408</v>
      </c>
      <c r="D15" s="150">
        <v>3</v>
      </c>
    </row>
    <row r="16" spans="1:5" ht="16" x14ac:dyDescent="0.2">
      <c r="A16" s="148" t="s">
        <v>409</v>
      </c>
      <c r="B16" s="142" t="str">
        <f t="shared" si="0"/>
        <v>1.01.12</v>
      </c>
      <c r="C16" s="149" t="s">
        <v>410</v>
      </c>
      <c r="D16" s="150">
        <v>3</v>
      </c>
    </row>
    <row r="17" spans="1:5" ht="16" x14ac:dyDescent="0.2">
      <c r="A17" s="148" t="s">
        <v>411</v>
      </c>
      <c r="B17" s="142" t="str">
        <f t="shared" si="0"/>
        <v>1.01.13</v>
      </c>
      <c r="C17" s="149" t="s">
        <v>412</v>
      </c>
      <c r="D17" s="150">
        <v>3</v>
      </c>
    </row>
    <row r="18" spans="1:5" ht="16" hidden="1" x14ac:dyDescent="0.2">
      <c r="A18" s="142" t="s">
        <v>413</v>
      </c>
      <c r="B18" s="142" t="str">
        <f t="shared" si="0"/>
        <v>2.00.00</v>
      </c>
      <c r="C18" s="151" t="s">
        <v>414</v>
      </c>
      <c r="D18" s="152">
        <v>1</v>
      </c>
    </row>
    <row r="19" spans="1:5" ht="16" hidden="1" x14ac:dyDescent="0.2">
      <c r="A19" s="145" t="s">
        <v>415</v>
      </c>
      <c r="B19" s="142" t="str">
        <f t="shared" si="0"/>
        <v>2.02.00</v>
      </c>
      <c r="C19" s="146" t="s">
        <v>416</v>
      </c>
      <c r="D19" s="147">
        <v>2</v>
      </c>
    </row>
    <row r="20" spans="1:5" ht="16" x14ac:dyDescent="0.2">
      <c r="A20" s="148" t="s">
        <v>417</v>
      </c>
      <c r="B20" s="142" t="str">
        <f t="shared" si="0"/>
        <v>2.02.01</v>
      </c>
      <c r="C20" s="149" t="s">
        <v>418</v>
      </c>
      <c r="D20" s="150">
        <v>3</v>
      </c>
      <c r="E20">
        <v>10</v>
      </c>
    </row>
    <row r="21" spans="1:5" ht="16" x14ac:dyDescent="0.2">
      <c r="A21" s="148" t="s">
        <v>419</v>
      </c>
      <c r="B21" s="142" t="str">
        <f t="shared" si="0"/>
        <v>2.02.02</v>
      </c>
      <c r="C21" s="149" t="s">
        <v>420</v>
      </c>
      <c r="D21" s="150">
        <v>3</v>
      </c>
      <c r="E21">
        <v>8</v>
      </c>
    </row>
    <row r="22" spans="1:5" ht="16" x14ac:dyDescent="0.2">
      <c r="A22" s="148" t="s">
        <v>421</v>
      </c>
      <c r="B22" s="142" t="str">
        <f t="shared" si="0"/>
        <v>2.02.03</v>
      </c>
      <c r="C22" s="149" t="s">
        <v>422</v>
      </c>
      <c r="D22" s="150">
        <v>3</v>
      </c>
      <c r="E22">
        <v>7</v>
      </c>
    </row>
    <row r="23" spans="1:5" ht="16" hidden="1" x14ac:dyDescent="0.2">
      <c r="A23" s="145" t="s">
        <v>423</v>
      </c>
      <c r="B23" s="142" t="str">
        <f t="shared" si="0"/>
        <v>2.03.00</v>
      </c>
      <c r="C23" s="146" t="s">
        <v>424</v>
      </c>
      <c r="D23" s="147">
        <v>2</v>
      </c>
    </row>
    <row r="24" spans="1:5" ht="16" x14ac:dyDescent="0.2">
      <c r="A24" s="148" t="s">
        <v>425</v>
      </c>
      <c r="B24" s="142" t="str">
        <f t="shared" si="0"/>
        <v>2.03.01</v>
      </c>
      <c r="C24" s="149" t="s">
        <v>426</v>
      </c>
      <c r="D24" s="150">
        <v>3</v>
      </c>
      <c r="E24">
        <v>7</v>
      </c>
    </row>
    <row r="25" spans="1:5" ht="16" x14ac:dyDescent="0.2">
      <c r="A25" s="148" t="s">
        <v>427</v>
      </c>
      <c r="B25" s="142" t="str">
        <f t="shared" si="0"/>
        <v>2.03.02</v>
      </c>
      <c r="C25" s="149" t="s">
        <v>428</v>
      </c>
      <c r="D25" s="150">
        <v>3</v>
      </c>
      <c r="E25">
        <v>2</v>
      </c>
    </row>
    <row r="26" spans="1:5" ht="16" x14ac:dyDescent="0.2">
      <c r="A26" s="148" t="s">
        <v>429</v>
      </c>
      <c r="B26" s="142" t="str">
        <f t="shared" si="0"/>
        <v>2.03.03</v>
      </c>
      <c r="C26" s="149" t="s">
        <v>430</v>
      </c>
      <c r="D26" s="150">
        <v>3</v>
      </c>
      <c r="E26">
        <v>10</v>
      </c>
    </row>
    <row r="27" spans="1:5" ht="16" x14ac:dyDescent="0.2">
      <c r="A27" s="148" t="s">
        <v>431</v>
      </c>
      <c r="B27" s="142" t="str">
        <f t="shared" si="0"/>
        <v>2.03.04</v>
      </c>
      <c r="C27" s="149" t="s">
        <v>432</v>
      </c>
      <c r="D27" s="150">
        <v>3</v>
      </c>
      <c r="E27">
        <v>3</v>
      </c>
    </row>
    <row r="28" spans="1:5" ht="16" hidden="1" x14ac:dyDescent="0.2">
      <c r="A28" s="145" t="s">
        <v>433</v>
      </c>
      <c r="B28" s="142" t="str">
        <f t="shared" si="0"/>
        <v>2.04.00</v>
      </c>
      <c r="C28" s="146" t="s">
        <v>434</v>
      </c>
      <c r="D28" s="147">
        <v>2</v>
      </c>
    </row>
    <row r="29" spans="1:5" ht="16" x14ac:dyDescent="0.2">
      <c r="A29" s="148" t="s">
        <v>435</v>
      </c>
      <c r="B29" s="142" t="str">
        <f t="shared" si="0"/>
        <v>2.04.01</v>
      </c>
      <c r="C29" s="149" t="s">
        <v>436</v>
      </c>
      <c r="D29" s="150">
        <v>3</v>
      </c>
      <c r="E29">
        <v>10</v>
      </c>
    </row>
    <row r="30" spans="1:5" ht="16" hidden="1" x14ac:dyDescent="0.2">
      <c r="A30" s="145" t="s">
        <v>437</v>
      </c>
      <c r="B30" s="142" t="str">
        <f t="shared" si="0"/>
        <v>2.05.00</v>
      </c>
      <c r="C30" s="146" t="s">
        <v>438</v>
      </c>
      <c r="D30" s="147">
        <v>2</v>
      </c>
    </row>
    <row r="31" spans="1:5" ht="16" x14ac:dyDescent="0.2">
      <c r="A31" s="148" t="s">
        <v>439</v>
      </c>
      <c r="B31" s="142" t="str">
        <f t="shared" si="0"/>
        <v>2.05.01</v>
      </c>
      <c r="C31" s="149" t="s">
        <v>440</v>
      </c>
      <c r="D31" s="150">
        <v>3</v>
      </c>
      <c r="E31">
        <v>4</v>
      </c>
    </row>
    <row r="32" spans="1:5" ht="32" x14ac:dyDescent="0.2">
      <c r="A32" s="148" t="s">
        <v>441</v>
      </c>
      <c r="B32" s="142" t="str">
        <f t="shared" si="0"/>
        <v>2.05.02</v>
      </c>
      <c r="C32" s="149" t="s">
        <v>442</v>
      </c>
      <c r="D32" s="150">
        <v>3</v>
      </c>
      <c r="E32">
        <v>4</v>
      </c>
    </row>
    <row r="33" spans="1:5" ht="16" hidden="1" x14ac:dyDescent="0.2">
      <c r="A33" s="145" t="s">
        <v>443</v>
      </c>
      <c r="B33" s="142" t="str">
        <f t="shared" si="0"/>
        <v>2.06.00</v>
      </c>
      <c r="C33" s="146" t="s">
        <v>444</v>
      </c>
      <c r="D33" s="147">
        <v>2</v>
      </c>
    </row>
    <row r="34" spans="1:5" ht="16" x14ac:dyDescent="0.2">
      <c r="A34" s="148" t="s">
        <v>445</v>
      </c>
      <c r="B34" s="142" t="str">
        <f t="shared" si="0"/>
        <v>2.06.01</v>
      </c>
      <c r="C34" s="149" t="s">
        <v>446</v>
      </c>
      <c r="D34" s="150">
        <v>3</v>
      </c>
      <c r="E34">
        <v>5</v>
      </c>
    </row>
    <row r="35" spans="1:5" ht="16" x14ac:dyDescent="0.2">
      <c r="A35" s="148" t="s">
        <v>447</v>
      </c>
      <c r="B35" s="142" t="str">
        <f t="shared" si="0"/>
        <v>2.06.02</v>
      </c>
      <c r="C35" s="149" t="s">
        <v>448</v>
      </c>
      <c r="D35" s="150">
        <v>3</v>
      </c>
      <c r="E35">
        <v>5</v>
      </c>
    </row>
    <row r="36" spans="1:5" ht="16" x14ac:dyDescent="0.2">
      <c r="A36" s="148" t="s">
        <v>449</v>
      </c>
      <c r="B36" s="142" t="str">
        <f t="shared" si="0"/>
        <v>2.06.03</v>
      </c>
      <c r="C36" s="149" t="s">
        <v>450</v>
      </c>
      <c r="D36" s="150">
        <v>3</v>
      </c>
      <c r="E36">
        <v>4</v>
      </c>
    </row>
    <row r="37" spans="1:5" ht="16" x14ac:dyDescent="0.2">
      <c r="A37" s="148" t="s">
        <v>451</v>
      </c>
      <c r="B37" s="142" t="str">
        <f t="shared" si="0"/>
        <v>2.06.04</v>
      </c>
      <c r="C37" s="149" t="s">
        <v>452</v>
      </c>
      <c r="D37" s="150">
        <v>3</v>
      </c>
      <c r="E37">
        <v>5</v>
      </c>
    </row>
    <row r="38" spans="1:5" ht="16" hidden="1" x14ac:dyDescent="0.2">
      <c r="A38" s="145" t="s">
        <v>453</v>
      </c>
      <c r="B38" s="142" t="str">
        <f t="shared" si="0"/>
        <v>2.07.00</v>
      </c>
      <c r="C38" s="146" t="s">
        <v>454</v>
      </c>
      <c r="D38" s="147">
        <v>2</v>
      </c>
    </row>
    <row r="39" spans="1:5" ht="16" x14ac:dyDescent="0.2">
      <c r="A39" s="148" t="s">
        <v>455</v>
      </c>
      <c r="B39" s="142" t="str">
        <f t="shared" si="0"/>
        <v>2.07.01</v>
      </c>
      <c r="C39" s="149" t="s">
        <v>456</v>
      </c>
      <c r="D39" s="150">
        <v>3</v>
      </c>
      <c r="E39">
        <v>5</v>
      </c>
    </row>
    <row r="40" spans="1:5" ht="16" x14ac:dyDescent="0.2">
      <c r="A40" s="148" t="s">
        <v>457</v>
      </c>
      <c r="B40" s="142" t="str">
        <f t="shared" si="0"/>
        <v>2.07.02</v>
      </c>
      <c r="C40" s="149" t="s">
        <v>458</v>
      </c>
      <c r="D40" s="150">
        <v>3</v>
      </c>
      <c r="E40">
        <v>5</v>
      </c>
    </row>
    <row r="41" spans="1:5" ht="16" x14ac:dyDescent="0.2">
      <c r="A41" s="148" t="s">
        <v>459</v>
      </c>
      <c r="B41" s="142" t="str">
        <f t="shared" si="0"/>
        <v>2.07.03</v>
      </c>
      <c r="C41" s="149" t="s">
        <v>460</v>
      </c>
      <c r="D41" s="150">
        <v>3</v>
      </c>
      <c r="E41">
        <v>10</v>
      </c>
    </row>
    <row r="42" spans="1:5" ht="16" hidden="1" x14ac:dyDescent="0.2">
      <c r="A42" s="145" t="s">
        <v>461</v>
      </c>
      <c r="B42" s="142" t="str">
        <f t="shared" si="0"/>
        <v>2.08.00</v>
      </c>
      <c r="C42" s="146" t="s">
        <v>462</v>
      </c>
      <c r="D42" s="147">
        <v>2</v>
      </c>
    </row>
    <row r="43" spans="1:5" ht="16" x14ac:dyDescent="0.2">
      <c r="A43" s="148" t="s">
        <v>463</v>
      </c>
      <c r="B43" s="142" t="str">
        <f t="shared" si="0"/>
        <v>2.08.01</v>
      </c>
      <c r="C43" s="149" t="s">
        <v>464</v>
      </c>
      <c r="D43" s="150">
        <v>3</v>
      </c>
      <c r="E43">
        <v>5</v>
      </c>
    </row>
    <row r="44" spans="1:5" ht="16" x14ac:dyDescent="0.2">
      <c r="A44" s="148" t="s">
        <v>465</v>
      </c>
      <c r="B44" s="142" t="str">
        <f t="shared" si="0"/>
        <v>2.08.02</v>
      </c>
      <c r="C44" s="149" t="s">
        <v>466</v>
      </c>
      <c r="D44" s="150">
        <v>3</v>
      </c>
      <c r="E44">
        <v>5</v>
      </c>
    </row>
    <row r="45" spans="1:5" ht="16" hidden="1" x14ac:dyDescent="0.2">
      <c r="A45" s="145" t="s">
        <v>467</v>
      </c>
      <c r="B45" s="142" t="str">
        <f t="shared" si="0"/>
        <v>2.09.00</v>
      </c>
      <c r="C45" s="146" t="s">
        <v>468</v>
      </c>
      <c r="D45" s="147">
        <v>2</v>
      </c>
    </row>
    <row r="46" spans="1:5" ht="16" x14ac:dyDescent="0.2">
      <c r="A46" s="148" t="s">
        <v>469</v>
      </c>
      <c r="B46" s="142" t="str">
        <f t="shared" si="0"/>
        <v>2.09.01</v>
      </c>
      <c r="C46" s="149" t="s">
        <v>470</v>
      </c>
      <c r="D46" s="150">
        <v>3</v>
      </c>
      <c r="E46">
        <v>8</v>
      </c>
    </row>
    <row r="47" spans="1:5" ht="16" x14ac:dyDescent="0.2">
      <c r="A47" s="148" t="s">
        <v>471</v>
      </c>
      <c r="B47" s="142" t="str">
        <f t="shared" si="0"/>
        <v>2.09.02</v>
      </c>
      <c r="C47" s="149" t="s">
        <v>472</v>
      </c>
      <c r="D47" s="150">
        <v>3</v>
      </c>
      <c r="E47">
        <v>10</v>
      </c>
    </row>
    <row r="48" spans="1:5" ht="16" x14ac:dyDescent="0.2">
      <c r="A48" s="148" t="s">
        <v>473</v>
      </c>
      <c r="B48" s="142" t="str">
        <f t="shared" si="0"/>
        <v>2.09.03</v>
      </c>
      <c r="C48" s="149" t="s">
        <v>474</v>
      </c>
      <c r="D48" s="150">
        <v>3</v>
      </c>
      <c r="E48">
        <v>15</v>
      </c>
    </row>
    <row r="49" spans="1:5" ht="32" x14ac:dyDescent="0.2">
      <c r="A49" s="148" t="s">
        <v>475</v>
      </c>
      <c r="B49" s="142" t="str">
        <f t="shared" si="0"/>
        <v>2.09.04</v>
      </c>
      <c r="C49" s="149" t="s">
        <v>476</v>
      </c>
      <c r="D49" s="150">
        <v>3</v>
      </c>
      <c r="E49">
        <v>15</v>
      </c>
    </row>
    <row r="50" spans="1:5" ht="16" x14ac:dyDescent="0.2">
      <c r="A50" s="148" t="s">
        <v>477</v>
      </c>
      <c r="B50" s="142" t="str">
        <f t="shared" si="0"/>
        <v>2.09.05</v>
      </c>
      <c r="C50" s="149" t="s">
        <v>478</v>
      </c>
      <c r="D50" s="150">
        <v>3</v>
      </c>
      <c r="E50">
        <v>10</v>
      </c>
    </row>
    <row r="51" spans="1:5" ht="32" x14ac:dyDescent="0.2">
      <c r="A51" s="148" t="s">
        <v>479</v>
      </c>
      <c r="B51" s="142" t="str">
        <f t="shared" si="0"/>
        <v>2.09.06</v>
      </c>
      <c r="C51" s="149" t="s">
        <v>480</v>
      </c>
      <c r="D51" s="150">
        <v>3</v>
      </c>
      <c r="E51">
        <v>10</v>
      </c>
    </row>
    <row r="52" spans="1:5" ht="16" x14ac:dyDescent="0.2">
      <c r="A52" s="148" t="s">
        <v>481</v>
      </c>
      <c r="B52" s="142" t="str">
        <f t="shared" si="0"/>
        <v>2.09.07</v>
      </c>
      <c r="C52" s="149" t="s">
        <v>482</v>
      </c>
      <c r="D52" s="150">
        <v>3</v>
      </c>
      <c r="E52">
        <v>7</v>
      </c>
    </row>
    <row r="53" spans="1:5" ht="16" x14ac:dyDescent="0.2">
      <c r="A53" s="148" t="s">
        <v>483</v>
      </c>
      <c r="B53" s="142" t="str">
        <f t="shared" si="0"/>
        <v>2.09.08</v>
      </c>
      <c r="C53" s="149" t="s">
        <v>484</v>
      </c>
      <c r="D53" s="150">
        <v>3</v>
      </c>
      <c r="E53">
        <v>15</v>
      </c>
    </row>
    <row r="54" spans="1:5" ht="16" hidden="1" x14ac:dyDescent="0.2">
      <c r="A54" s="145" t="s">
        <v>485</v>
      </c>
      <c r="B54" s="142" t="str">
        <f t="shared" si="0"/>
        <v>2.10.00</v>
      </c>
      <c r="C54" s="146" t="s">
        <v>486</v>
      </c>
      <c r="D54" s="147">
        <v>2</v>
      </c>
    </row>
    <row r="55" spans="1:5" ht="16" x14ac:dyDescent="0.2">
      <c r="A55" s="148" t="s">
        <v>487</v>
      </c>
      <c r="B55" s="142" t="str">
        <f t="shared" si="0"/>
        <v>2.10.01</v>
      </c>
      <c r="C55" s="149" t="s">
        <v>488</v>
      </c>
      <c r="D55" s="150">
        <v>3</v>
      </c>
      <c r="E55">
        <v>10</v>
      </c>
    </row>
    <row r="56" spans="1:5" ht="16" x14ac:dyDescent="0.2">
      <c r="A56" s="148" t="s">
        <v>489</v>
      </c>
      <c r="B56" s="142" t="str">
        <f t="shared" si="0"/>
        <v>2.10.02</v>
      </c>
      <c r="C56" s="149" t="s">
        <v>490</v>
      </c>
      <c r="D56" s="150">
        <v>3</v>
      </c>
      <c r="E56">
        <v>3</v>
      </c>
    </row>
    <row r="57" spans="1:5" ht="16" x14ac:dyDescent="0.2">
      <c r="A57" s="148" t="s">
        <v>491</v>
      </c>
      <c r="B57" s="142" t="str">
        <f t="shared" si="0"/>
        <v>2.10.03</v>
      </c>
      <c r="C57" s="149" t="s">
        <v>492</v>
      </c>
      <c r="D57" s="150">
        <v>3</v>
      </c>
    </row>
    <row r="58" spans="1:5" ht="16" x14ac:dyDescent="0.2">
      <c r="A58" s="148" t="s">
        <v>493</v>
      </c>
      <c r="B58" s="142" t="str">
        <f t="shared" si="0"/>
        <v>2.10.04</v>
      </c>
      <c r="C58" s="149" t="s">
        <v>494</v>
      </c>
      <c r="D58" s="150">
        <v>3</v>
      </c>
    </row>
    <row r="59" spans="1:5" ht="16" hidden="1" x14ac:dyDescent="0.2">
      <c r="A59" s="142" t="s">
        <v>495</v>
      </c>
      <c r="B59" s="142" t="str">
        <f t="shared" si="0"/>
        <v>3.00.00</v>
      </c>
      <c r="C59" s="151" t="s">
        <v>496</v>
      </c>
      <c r="D59" s="152">
        <v>1</v>
      </c>
    </row>
    <row r="60" spans="1:5" ht="16" hidden="1" x14ac:dyDescent="0.2">
      <c r="A60" s="145" t="s">
        <v>497</v>
      </c>
      <c r="B60" s="142" t="str">
        <f t="shared" si="0"/>
        <v>3.11.00</v>
      </c>
      <c r="C60" s="146" t="s">
        <v>498</v>
      </c>
      <c r="D60" s="147">
        <v>2</v>
      </c>
    </row>
    <row r="61" spans="1:5" ht="16" x14ac:dyDescent="0.2">
      <c r="A61" s="148" t="s">
        <v>499</v>
      </c>
      <c r="B61" s="142" t="str">
        <f t="shared" si="0"/>
        <v>3.11.01</v>
      </c>
      <c r="C61" s="149" t="s">
        <v>500</v>
      </c>
      <c r="D61" s="150">
        <v>3</v>
      </c>
      <c r="E61">
        <v>50</v>
      </c>
    </row>
    <row r="62" spans="1:5" ht="16" x14ac:dyDescent="0.2">
      <c r="A62" s="148" t="s">
        <v>501</v>
      </c>
      <c r="B62" s="142" t="str">
        <f t="shared" si="0"/>
        <v>3.11.02</v>
      </c>
      <c r="C62" s="149" t="s">
        <v>502</v>
      </c>
      <c r="D62" s="150">
        <v>3</v>
      </c>
      <c r="E62">
        <v>50</v>
      </c>
    </row>
    <row r="63" spans="1:5" ht="16" x14ac:dyDescent="0.2">
      <c r="A63" s="148" t="s">
        <v>503</v>
      </c>
      <c r="B63" s="142" t="str">
        <f t="shared" si="0"/>
        <v>3.11.03</v>
      </c>
      <c r="C63" s="149" t="s">
        <v>504</v>
      </c>
      <c r="D63" s="150">
        <v>3</v>
      </c>
      <c r="E63">
        <v>40</v>
      </c>
    </row>
    <row r="64" spans="1:5" ht="16" hidden="1" x14ac:dyDescent="0.2">
      <c r="A64" s="145" t="s">
        <v>505</v>
      </c>
      <c r="B64" s="142" t="str">
        <f t="shared" si="0"/>
        <v>3.12.00</v>
      </c>
      <c r="C64" s="146" t="s">
        <v>506</v>
      </c>
      <c r="D64" s="147">
        <v>2</v>
      </c>
    </row>
    <row r="65" spans="1:5" ht="16" x14ac:dyDescent="0.2">
      <c r="A65" s="148" t="s">
        <v>507</v>
      </c>
      <c r="B65" s="142" t="str">
        <f t="shared" si="0"/>
        <v>3.12.01</v>
      </c>
      <c r="C65" s="149" t="s">
        <v>508</v>
      </c>
      <c r="D65" s="150">
        <v>3</v>
      </c>
      <c r="E65">
        <v>50</v>
      </c>
    </row>
    <row r="66" spans="1:5" ht="16" x14ac:dyDescent="0.2">
      <c r="A66" s="148" t="s">
        <v>509</v>
      </c>
      <c r="B66" s="142" t="str">
        <f t="shared" si="0"/>
        <v>3.12.02</v>
      </c>
      <c r="C66" s="149" t="s">
        <v>510</v>
      </c>
      <c r="D66" s="150">
        <v>3</v>
      </c>
      <c r="E66">
        <v>50</v>
      </c>
    </row>
    <row r="67" spans="1:5" ht="16" x14ac:dyDescent="0.2">
      <c r="A67" s="148" t="s">
        <v>511</v>
      </c>
      <c r="B67" s="142" t="str">
        <f t="shared" si="0"/>
        <v>3.12.03</v>
      </c>
      <c r="C67" s="149" t="s">
        <v>512</v>
      </c>
      <c r="D67" s="150">
        <v>3</v>
      </c>
      <c r="E67">
        <v>50</v>
      </c>
    </row>
    <row r="68" spans="1:5" ht="16" x14ac:dyDescent="0.2">
      <c r="A68" s="148" t="s">
        <v>513</v>
      </c>
      <c r="B68" s="142" t="str">
        <f t="shared" ref="B68:B100" si="1">LEFT(A68,7)</f>
        <v>3.12.04</v>
      </c>
      <c r="C68" s="149" t="s">
        <v>514</v>
      </c>
      <c r="D68" s="150">
        <v>3</v>
      </c>
      <c r="E68">
        <v>50</v>
      </c>
    </row>
    <row r="69" spans="1:5" ht="16" x14ac:dyDescent="0.2">
      <c r="A69" s="148" t="s">
        <v>515</v>
      </c>
      <c r="B69" s="142" t="str">
        <f t="shared" si="1"/>
        <v>3.12.07</v>
      </c>
      <c r="C69" s="149" t="s">
        <v>516</v>
      </c>
      <c r="D69" s="150">
        <v>3</v>
      </c>
      <c r="E69">
        <v>50</v>
      </c>
    </row>
    <row r="70" spans="1:5" ht="16" x14ac:dyDescent="0.2">
      <c r="A70" s="148" t="s">
        <v>517</v>
      </c>
      <c r="B70" s="142" t="str">
        <f t="shared" si="1"/>
        <v>3.12.08</v>
      </c>
      <c r="C70" s="149" t="s">
        <v>518</v>
      </c>
      <c r="D70" s="150">
        <v>3</v>
      </c>
      <c r="E70">
        <v>50</v>
      </c>
    </row>
    <row r="71" spans="1:5" ht="16" hidden="1" x14ac:dyDescent="0.2">
      <c r="A71" s="142" t="s">
        <v>519</v>
      </c>
      <c r="B71" s="142" t="str">
        <f t="shared" si="1"/>
        <v>4.00.00</v>
      </c>
      <c r="C71" s="151" t="s">
        <v>520</v>
      </c>
      <c r="D71" s="152">
        <v>1</v>
      </c>
    </row>
    <row r="72" spans="1:5" ht="16" hidden="1" x14ac:dyDescent="0.2">
      <c r="A72" s="145" t="s">
        <v>521</v>
      </c>
      <c r="B72" s="142" t="str">
        <f t="shared" si="1"/>
        <v>4.13.00</v>
      </c>
      <c r="C72" s="153" t="s">
        <v>522</v>
      </c>
      <c r="D72" s="147">
        <v>2</v>
      </c>
    </row>
    <row r="73" spans="1:5" ht="16" x14ac:dyDescent="0.2">
      <c r="A73" s="148" t="s">
        <v>523</v>
      </c>
      <c r="B73" s="142" t="str">
        <f t="shared" si="1"/>
        <v>4.13.01</v>
      </c>
      <c r="C73" s="154" t="s">
        <v>524</v>
      </c>
      <c r="D73" s="150">
        <v>3</v>
      </c>
      <c r="E73">
        <v>10</v>
      </c>
    </row>
    <row r="74" spans="1:5" ht="16" hidden="1" x14ac:dyDescent="0.2">
      <c r="A74" s="145" t="s">
        <v>525</v>
      </c>
      <c r="B74" s="142" t="str">
        <f t="shared" si="1"/>
        <v>4.14.00</v>
      </c>
      <c r="C74" s="146" t="s">
        <v>526</v>
      </c>
      <c r="D74" s="147">
        <v>2</v>
      </c>
    </row>
    <row r="75" spans="1:5" ht="16" x14ac:dyDescent="0.2">
      <c r="A75" s="148" t="s">
        <v>527</v>
      </c>
      <c r="B75" s="142" t="str">
        <f t="shared" si="1"/>
        <v>4.14.01</v>
      </c>
      <c r="C75" s="149" t="s">
        <v>528</v>
      </c>
      <c r="D75" s="150">
        <v>3</v>
      </c>
      <c r="E75">
        <v>50</v>
      </c>
    </row>
    <row r="76" spans="1:5" ht="32" x14ac:dyDescent="0.2">
      <c r="A76" s="148" t="s">
        <v>529</v>
      </c>
      <c r="B76" s="142" t="str">
        <f t="shared" si="1"/>
        <v>4.14.04</v>
      </c>
      <c r="C76" s="149" t="s">
        <v>530</v>
      </c>
      <c r="D76" s="150">
        <v>3</v>
      </c>
      <c r="E76">
        <v>10</v>
      </c>
    </row>
    <row r="77" spans="1:5" ht="32" x14ac:dyDescent="0.2">
      <c r="A77" s="148" t="s">
        <v>531</v>
      </c>
      <c r="B77" s="142" t="str">
        <f t="shared" si="1"/>
        <v>4.14.05</v>
      </c>
      <c r="C77" s="149" t="s">
        <v>532</v>
      </c>
      <c r="D77" s="150">
        <v>3</v>
      </c>
      <c r="E77">
        <v>30</v>
      </c>
    </row>
    <row r="78" spans="1:5" ht="16" x14ac:dyDescent="0.2">
      <c r="A78" s="148" t="s">
        <v>533</v>
      </c>
      <c r="B78" s="142" t="str">
        <f t="shared" si="1"/>
        <v>4.14.08</v>
      </c>
      <c r="C78" s="149" t="s">
        <v>534</v>
      </c>
      <c r="D78" s="150">
        <v>3</v>
      </c>
      <c r="E78">
        <v>40</v>
      </c>
    </row>
    <row r="79" spans="1:5" ht="16" hidden="1" x14ac:dyDescent="0.2">
      <c r="A79" s="145" t="s">
        <v>535</v>
      </c>
      <c r="B79" s="142" t="str">
        <f t="shared" si="1"/>
        <v>4.15.00</v>
      </c>
      <c r="C79" s="146" t="s">
        <v>536</v>
      </c>
      <c r="D79" s="147">
        <v>2</v>
      </c>
    </row>
    <row r="80" spans="1:5" ht="16" x14ac:dyDescent="0.2">
      <c r="A80" s="148" t="s">
        <v>537</v>
      </c>
      <c r="B80" s="142" t="str">
        <f t="shared" si="1"/>
        <v>4.15.01</v>
      </c>
      <c r="C80" s="149" t="s">
        <v>538</v>
      </c>
      <c r="D80" s="150">
        <v>3</v>
      </c>
      <c r="E80">
        <v>30</v>
      </c>
    </row>
    <row r="81" spans="1:5" ht="16" x14ac:dyDescent="0.2">
      <c r="A81" s="148" t="s">
        <v>539</v>
      </c>
      <c r="B81" s="142" t="str">
        <f t="shared" si="1"/>
        <v>4.15.03</v>
      </c>
      <c r="C81" s="149" t="s">
        <v>540</v>
      </c>
      <c r="D81" s="150">
        <v>3</v>
      </c>
      <c r="E81">
        <v>10</v>
      </c>
    </row>
    <row r="82" spans="1:5" ht="16" x14ac:dyDescent="0.2">
      <c r="A82" s="148" t="s">
        <v>541</v>
      </c>
      <c r="B82" s="142" t="str">
        <f t="shared" si="1"/>
        <v>4.15.04</v>
      </c>
      <c r="C82" s="149" t="s">
        <v>542</v>
      </c>
      <c r="D82" s="150">
        <v>3</v>
      </c>
      <c r="E82">
        <v>10</v>
      </c>
    </row>
    <row r="83" spans="1:5" ht="16" x14ac:dyDescent="0.2">
      <c r="A83" s="148" t="s">
        <v>543</v>
      </c>
      <c r="B83" s="142" t="str">
        <f t="shared" si="1"/>
        <v>4.15.06</v>
      </c>
      <c r="C83" s="149" t="s">
        <v>544</v>
      </c>
      <c r="D83" s="150">
        <v>3</v>
      </c>
      <c r="E83">
        <v>40</v>
      </c>
    </row>
    <row r="84" spans="1:5" ht="16" x14ac:dyDescent="0.2">
      <c r="A84" s="148" t="s">
        <v>545</v>
      </c>
      <c r="B84" s="142" t="str">
        <f t="shared" si="1"/>
        <v>4.15.07</v>
      </c>
      <c r="C84" s="149" t="s">
        <v>546</v>
      </c>
      <c r="D84" s="150">
        <v>3</v>
      </c>
      <c r="E84">
        <v>30</v>
      </c>
    </row>
    <row r="85" spans="1:5" ht="16" x14ac:dyDescent="0.2">
      <c r="A85" s="148" t="s">
        <v>547</v>
      </c>
      <c r="B85" s="142" t="str">
        <f t="shared" si="1"/>
        <v>4.15.08</v>
      </c>
      <c r="C85" s="149" t="s">
        <v>548</v>
      </c>
      <c r="D85" s="150">
        <v>3</v>
      </c>
      <c r="E85">
        <v>30</v>
      </c>
    </row>
    <row r="86" spans="1:5" ht="16" x14ac:dyDescent="0.2">
      <c r="A86" s="148" t="s">
        <v>549</v>
      </c>
      <c r="B86" s="142" t="str">
        <f t="shared" si="1"/>
        <v>4.15.09</v>
      </c>
      <c r="C86" s="149" t="s">
        <v>550</v>
      </c>
      <c r="D86" s="150">
        <v>3</v>
      </c>
      <c r="E86">
        <v>20</v>
      </c>
    </row>
    <row r="87" spans="1:5" ht="16" hidden="1" x14ac:dyDescent="0.2">
      <c r="A87" s="145" t="s">
        <v>551</v>
      </c>
      <c r="B87" s="142" t="str">
        <f t="shared" si="1"/>
        <v>4.16.00</v>
      </c>
      <c r="C87" s="146" t="s">
        <v>552</v>
      </c>
      <c r="D87" s="147">
        <v>2</v>
      </c>
    </row>
    <row r="88" spans="1:5" ht="16" x14ac:dyDescent="0.2">
      <c r="A88" s="148" t="s">
        <v>553</v>
      </c>
      <c r="B88" s="142" t="str">
        <f t="shared" si="1"/>
        <v>4.16.02</v>
      </c>
      <c r="C88" s="149" t="s">
        <v>554</v>
      </c>
      <c r="D88" s="150">
        <v>3</v>
      </c>
      <c r="E88">
        <v>40</v>
      </c>
    </row>
    <row r="89" spans="1:5" ht="16" x14ac:dyDescent="0.2">
      <c r="A89" s="148" t="s">
        <v>555</v>
      </c>
      <c r="B89" s="142" t="str">
        <f t="shared" si="1"/>
        <v>4.16.03</v>
      </c>
      <c r="C89" s="149" t="s">
        <v>556</v>
      </c>
      <c r="D89" s="150">
        <v>3</v>
      </c>
      <c r="E89">
        <v>20</v>
      </c>
    </row>
    <row r="90" spans="1:5" ht="16" x14ac:dyDescent="0.2">
      <c r="A90" s="148" t="s">
        <v>557</v>
      </c>
      <c r="B90" s="142" t="str">
        <f t="shared" si="1"/>
        <v>4.16.04</v>
      </c>
      <c r="C90" s="149" t="s">
        <v>558</v>
      </c>
      <c r="D90" s="150">
        <v>3</v>
      </c>
      <c r="E90">
        <v>30</v>
      </c>
    </row>
    <row r="91" spans="1:5" ht="16" hidden="1" x14ac:dyDescent="0.2">
      <c r="A91" s="142" t="s">
        <v>559</v>
      </c>
      <c r="B91" s="142" t="str">
        <f t="shared" si="1"/>
        <v>5.00.00</v>
      </c>
      <c r="C91" s="151" t="s">
        <v>560</v>
      </c>
      <c r="D91" s="152">
        <v>1</v>
      </c>
    </row>
    <row r="92" spans="1:5" ht="16" hidden="1" x14ac:dyDescent="0.2">
      <c r="A92" s="145" t="s">
        <v>561</v>
      </c>
      <c r="B92" s="142" t="str">
        <f t="shared" si="1"/>
        <v>5.17.00</v>
      </c>
      <c r="C92" s="146" t="s">
        <v>562</v>
      </c>
      <c r="D92" s="147">
        <v>2</v>
      </c>
    </row>
    <row r="93" spans="1:5" ht="16" x14ac:dyDescent="0.2">
      <c r="A93" s="148" t="s">
        <v>563</v>
      </c>
      <c r="B93" s="142" t="str">
        <f t="shared" si="1"/>
        <v>5.17.01</v>
      </c>
      <c r="C93" s="149" t="s">
        <v>564</v>
      </c>
      <c r="D93" s="150">
        <v>3</v>
      </c>
    </row>
    <row r="94" spans="1:5" ht="16" x14ac:dyDescent="0.2">
      <c r="A94" s="148" t="s">
        <v>565</v>
      </c>
      <c r="B94" s="142" t="str">
        <f t="shared" si="1"/>
        <v>5.17.03</v>
      </c>
      <c r="C94" s="149" t="s">
        <v>566</v>
      </c>
      <c r="D94" s="150">
        <v>3</v>
      </c>
    </row>
    <row r="95" spans="1:5" ht="16" hidden="1" x14ac:dyDescent="0.2">
      <c r="A95" s="145" t="s">
        <v>567</v>
      </c>
      <c r="B95" s="142" t="str">
        <f t="shared" si="1"/>
        <v>5.18.00</v>
      </c>
      <c r="C95" s="146" t="s">
        <v>568</v>
      </c>
      <c r="D95" s="147">
        <v>2</v>
      </c>
    </row>
    <row r="96" spans="1:5" ht="16" x14ac:dyDescent="0.2">
      <c r="A96" s="148" t="s">
        <v>569</v>
      </c>
      <c r="B96" s="142" t="str">
        <f t="shared" si="1"/>
        <v>5.18.01</v>
      </c>
      <c r="C96" s="149" t="s">
        <v>568</v>
      </c>
      <c r="D96" s="150">
        <v>3</v>
      </c>
    </row>
    <row r="97" spans="1:4" ht="16" x14ac:dyDescent="0.2">
      <c r="A97" s="148" t="s">
        <v>570</v>
      </c>
      <c r="B97" s="142" t="str">
        <f t="shared" si="1"/>
        <v>5.18.02</v>
      </c>
      <c r="C97" s="149" t="s">
        <v>571</v>
      </c>
      <c r="D97" s="150">
        <v>3</v>
      </c>
    </row>
    <row r="98" spans="1:4" ht="16" hidden="1" x14ac:dyDescent="0.2">
      <c r="A98" s="145" t="s">
        <v>572</v>
      </c>
      <c r="B98" s="142" t="str">
        <f t="shared" si="1"/>
        <v>5.19.00</v>
      </c>
      <c r="C98" s="146" t="s">
        <v>573</v>
      </c>
      <c r="D98" s="147">
        <v>2</v>
      </c>
    </row>
    <row r="99" spans="1:4" ht="16" x14ac:dyDescent="0.2">
      <c r="A99" s="148" t="s">
        <v>574</v>
      </c>
      <c r="B99" s="142" t="str">
        <f t="shared" si="1"/>
        <v>5.19.01</v>
      </c>
      <c r="C99" s="149" t="s">
        <v>575</v>
      </c>
      <c r="D99" s="150">
        <v>3</v>
      </c>
    </row>
    <row r="100" spans="1:4" ht="16" hidden="1" x14ac:dyDescent="0.2">
      <c r="A100" s="142" t="s">
        <v>576</v>
      </c>
      <c r="B100" s="142" t="str">
        <f t="shared" si="1"/>
        <v>6.00.00</v>
      </c>
      <c r="C100" s="151" t="s">
        <v>577</v>
      </c>
      <c r="D100" s="152">
        <v>1</v>
      </c>
    </row>
  </sheetData>
  <autoFilter ref="A2:D100" xr:uid="{00000000-0009-0000-0000-00000C000000}">
    <filterColumn colId="3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23"/>
  <sheetViews>
    <sheetView topLeftCell="F1" zoomScale="79" zoomScaleNormal="79" zoomScalePageLayoutView="75" workbookViewId="0">
      <selection activeCell="M19" sqref="M19"/>
    </sheetView>
  </sheetViews>
  <sheetFormatPr baseColWidth="10" defaultColWidth="8.83203125" defaultRowHeight="15" x14ac:dyDescent="0.2"/>
  <cols>
    <col min="1" max="1" width="6.5" style="25" bestFit="1" customWidth="1"/>
    <col min="2" max="3" width="21.6640625" style="25" customWidth="1"/>
    <col min="4" max="4" width="24.6640625" style="25" customWidth="1"/>
    <col min="5" max="5" width="13.5" style="25" customWidth="1"/>
    <col min="6" max="6" width="17.5" style="25" customWidth="1"/>
    <col min="7" max="7" width="10.1640625" style="129" customWidth="1"/>
    <col min="8" max="8" width="18.6640625" style="129" customWidth="1"/>
    <col min="9" max="9" width="12.83203125" style="120" customWidth="1"/>
    <col min="10" max="10" width="11.5" style="129" customWidth="1"/>
    <col min="11" max="11" width="21.33203125" style="25" bestFit="1" customWidth="1"/>
    <col min="12" max="12" width="14.33203125" style="25" bestFit="1" customWidth="1"/>
    <col min="13" max="13" width="10.6640625" style="25" bestFit="1" customWidth="1"/>
    <col min="14" max="14" width="16.5" style="25" customWidth="1"/>
    <col min="15" max="15" width="12.1640625" style="25" customWidth="1"/>
    <col min="16" max="16" width="20.1640625" style="25" customWidth="1"/>
    <col min="17" max="17" width="16.83203125" style="200" customWidth="1"/>
    <col min="18" max="18" width="16.33203125" style="200" customWidth="1"/>
    <col min="19" max="19" width="19.1640625" customWidth="1"/>
    <col min="20" max="20" width="15.6640625" customWidth="1"/>
    <col min="21" max="21" width="13.83203125" customWidth="1"/>
    <col min="22" max="23" width="21.6640625" customWidth="1"/>
    <col min="24" max="24" width="18.1640625" customWidth="1"/>
    <col min="25" max="26" width="18.6640625" customWidth="1"/>
    <col min="27" max="27" width="18.6640625" style="13" customWidth="1"/>
    <col min="28" max="28" width="18.6640625" customWidth="1"/>
    <col min="30" max="30" width="15.5" customWidth="1"/>
    <col min="31" max="31" width="23.5" customWidth="1"/>
    <col min="32" max="32" width="20.5" customWidth="1"/>
    <col min="33" max="33" width="27.5" customWidth="1"/>
    <col min="34" max="34" width="38.1640625" customWidth="1"/>
  </cols>
  <sheetData>
    <row r="2" spans="1:35" x14ac:dyDescent="0.2">
      <c r="P2" s="137">
        <f>+P12-P6</f>
        <v>206854800</v>
      </c>
    </row>
    <row r="3" spans="1:35" ht="26" x14ac:dyDescent="0.3">
      <c r="A3" s="706" t="s">
        <v>340</v>
      </c>
      <c r="B3" s="706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</row>
    <row r="4" spans="1:35" ht="34" x14ac:dyDescent="0.3">
      <c r="A4" s="706" t="s">
        <v>343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AE4" s="278" t="s">
        <v>596</v>
      </c>
      <c r="AF4" s="279" t="s">
        <v>597</v>
      </c>
      <c r="AG4" s="279" t="s">
        <v>600</v>
      </c>
      <c r="AH4" s="311" t="s">
        <v>612</v>
      </c>
      <c r="AI4" s="13"/>
    </row>
    <row r="5" spans="1:35" ht="26" x14ac:dyDescent="0.3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AE5" s="280">
        <f>AE12+'KIB C'!AG10</f>
        <v>1011567611.0069931</v>
      </c>
      <c r="AF5" s="281">
        <f>AF12+'KIB C'!AH10</f>
        <v>1078243446.6759906</v>
      </c>
      <c r="AG5" s="282">
        <f>AG12+'KIB C'!AI10</f>
        <v>1139164800</v>
      </c>
      <c r="AH5" s="312">
        <f>'KIB B SETELAH LELANG'!AE12+'KIB C'!AC10</f>
        <v>60921353.324009329</v>
      </c>
      <c r="AI5" s="13"/>
    </row>
    <row r="6" spans="1:35" x14ac:dyDescent="0.2">
      <c r="A6" s="25" t="s">
        <v>342</v>
      </c>
      <c r="D6" s="25" t="s">
        <v>347</v>
      </c>
      <c r="P6" s="138">
        <v>661446700</v>
      </c>
      <c r="AE6" s="284"/>
      <c r="AF6" s="285"/>
      <c r="AG6" s="13"/>
      <c r="AH6" s="313"/>
      <c r="AI6" s="13"/>
    </row>
    <row r="7" spans="1:35" s="123" customFormat="1" ht="33" customHeight="1" x14ac:dyDescent="0.2">
      <c r="A7" s="713" t="s">
        <v>0</v>
      </c>
      <c r="B7" s="703" t="s">
        <v>3</v>
      </c>
      <c r="C7" s="703" t="s">
        <v>3</v>
      </c>
      <c r="D7" s="707" t="s">
        <v>2</v>
      </c>
      <c r="E7" s="707" t="s">
        <v>4</v>
      </c>
      <c r="F7" s="707" t="s">
        <v>6</v>
      </c>
      <c r="G7" s="707" t="s">
        <v>7</v>
      </c>
      <c r="H7" s="707" t="s">
        <v>8</v>
      </c>
      <c r="I7" s="707" t="s">
        <v>90</v>
      </c>
      <c r="J7" s="710" t="s">
        <v>9</v>
      </c>
      <c r="K7" s="711"/>
      <c r="L7" s="711"/>
      <c r="M7" s="711"/>
      <c r="N7" s="712"/>
      <c r="O7" s="707" t="s">
        <v>10</v>
      </c>
      <c r="P7" s="707" t="s">
        <v>96</v>
      </c>
      <c r="Q7" s="696" t="s">
        <v>100</v>
      </c>
      <c r="R7" s="703" t="s">
        <v>578</v>
      </c>
      <c r="S7" s="703" t="s">
        <v>579</v>
      </c>
      <c r="T7" s="703" t="s">
        <v>580</v>
      </c>
      <c r="U7" s="703" t="s">
        <v>581</v>
      </c>
      <c r="V7" s="703" t="s">
        <v>589</v>
      </c>
      <c r="W7" s="700" t="s">
        <v>588</v>
      </c>
      <c r="X7" s="700" t="s">
        <v>582</v>
      </c>
      <c r="Y7" s="700" t="s">
        <v>583</v>
      </c>
      <c r="Z7" s="700" t="s">
        <v>591</v>
      </c>
      <c r="AA7" s="700" t="s">
        <v>593</v>
      </c>
      <c r="AB7" s="700" t="s">
        <v>598</v>
      </c>
      <c r="AC7" s="703" t="s">
        <v>584</v>
      </c>
      <c r="AD7" s="703" t="s">
        <v>590</v>
      </c>
      <c r="AE7" s="700" t="s">
        <v>594</v>
      </c>
      <c r="AF7" s="700" t="s">
        <v>595</v>
      </c>
      <c r="AG7" s="700" t="s">
        <v>599</v>
      </c>
      <c r="AH7" s="286"/>
    </row>
    <row r="8" spans="1:35" s="124" customFormat="1" ht="38.25" customHeight="1" x14ac:dyDescent="0.2">
      <c r="A8" s="714"/>
      <c r="B8" s="704"/>
      <c r="C8" s="704"/>
      <c r="D8" s="708"/>
      <c r="E8" s="708"/>
      <c r="F8" s="708"/>
      <c r="G8" s="708"/>
      <c r="H8" s="708"/>
      <c r="I8" s="708"/>
      <c r="J8" s="696" t="s">
        <v>14</v>
      </c>
      <c r="K8" s="696" t="s">
        <v>15</v>
      </c>
      <c r="L8" s="696" t="s">
        <v>16</v>
      </c>
      <c r="M8" s="696" t="s">
        <v>17</v>
      </c>
      <c r="N8" s="696" t="s">
        <v>18</v>
      </c>
      <c r="O8" s="708"/>
      <c r="P8" s="708"/>
      <c r="Q8" s="697"/>
      <c r="R8" s="704"/>
      <c r="S8" s="704"/>
      <c r="T8" s="704"/>
      <c r="U8" s="704"/>
      <c r="V8" s="704"/>
      <c r="W8" s="701"/>
      <c r="X8" s="701"/>
      <c r="Y8" s="701"/>
      <c r="Z8" s="701"/>
      <c r="AA8" s="701"/>
      <c r="AB8" s="701"/>
      <c r="AC8" s="704"/>
      <c r="AD8" s="704"/>
      <c r="AE8" s="701"/>
      <c r="AF8" s="701"/>
      <c r="AG8" s="701"/>
      <c r="AH8" s="306"/>
    </row>
    <row r="9" spans="1:35" s="124" customFormat="1" ht="14" x14ac:dyDescent="0.2">
      <c r="A9" s="715"/>
      <c r="B9" s="705"/>
      <c r="C9" s="705"/>
      <c r="D9" s="709"/>
      <c r="E9" s="709"/>
      <c r="F9" s="709"/>
      <c r="G9" s="709"/>
      <c r="H9" s="709"/>
      <c r="I9" s="709"/>
      <c r="J9" s="698"/>
      <c r="K9" s="698"/>
      <c r="L9" s="698"/>
      <c r="M9" s="698"/>
      <c r="N9" s="698"/>
      <c r="O9" s="709"/>
      <c r="P9" s="709"/>
      <c r="Q9" s="698"/>
      <c r="R9" s="705"/>
      <c r="S9" s="705"/>
      <c r="T9" s="705"/>
      <c r="U9" s="705"/>
      <c r="V9" s="705"/>
      <c r="W9" s="702"/>
      <c r="X9" s="702"/>
      <c r="Y9" s="702"/>
      <c r="Z9" s="702"/>
      <c r="AA9" s="702"/>
      <c r="AB9" s="702"/>
      <c r="AC9" s="705"/>
      <c r="AD9" s="705"/>
      <c r="AE9" s="702"/>
      <c r="AF9" s="702"/>
      <c r="AG9" s="702"/>
      <c r="AH9" s="122"/>
    </row>
    <row r="10" spans="1:35" ht="8.25" customHeight="1" x14ac:dyDescent="0.2">
      <c r="A10" s="192">
        <v>1</v>
      </c>
      <c r="B10" s="288">
        <v>2</v>
      </c>
      <c r="C10" s="288">
        <v>3</v>
      </c>
      <c r="D10" s="192">
        <v>4</v>
      </c>
      <c r="E10" s="192">
        <v>5</v>
      </c>
      <c r="F10" s="192">
        <v>6</v>
      </c>
      <c r="G10" s="288">
        <v>7</v>
      </c>
      <c r="H10" s="192">
        <v>8</v>
      </c>
      <c r="I10" s="192">
        <v>9</v>
      </c>
      <c r="J10" s="192">
        <v>10</v>
      </c>
      <c r="K10" s="288">
        <v>11</v>
      </c>
      <c r="L10" s="192">
        <v>12</v>
      </c>
      <c r="M10" s="192">
        <v>13</v>
      </c>
      <c r="N10" s="288">
        <v>14</v>
      </c>
      <c r="O10" s="288">
        <v>15</v>
      </c>
      <c r="P10" s="192">
        <v>16</v>
      </c>
      <c r="Q10" s="192">
        <v>17</v>
      </c>
      <c r="R10" s="20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</row>
    <row r="11" spans="1:35" s="124" customFormat="1" ht="14" hidden="1" x14ac:dyDescent="0.2">
      <c r="A11" s="289"/>
      <c r="B11" s="290"/>
      <c r="C11" s="290"/>
      <c r="D11" s="291"/>
      <c r="E11" s="291"/>
      <c r="F11" s="291"/>
      <c r="G11" s="202"/>
      <c r="H11" s="202"/>
      <c r="I11" s="202"/>
      <c r="J11" s="202"/>
      <c r="K11" s="291"/>
      <c r="L11" s="291"/>
      <c r="M11" s="291"/>
      <c r="N11" s="291"/>
      <c r="O11" s="291"/>
      <c r="P11" s="292"/>
      <c r="Q11" s="202"/>
      <c r="R11" s="126"/>
      <c r="S11" s="294"/>
      <c r="T11" s="294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77"/>
      <c r="AF11" s="177"/>
      <c r="AG11" s="177"/>
      <c r="AH11" s="122"/>
    </row>
    <row r="12" spans="1:35" s="124" customFormat="1" ht="30" customHeight="1" x14ac:dyDescent="0.2">
      <c r="A12" s="216" t="s">
        <v>24</v>
      </c>
      <c r="B12" s="217" t="s">
        <v>25</v>
      </c>
      <c r="C12" s="217"/>
      <c r="D12" s="177"/>
      <c r="E12" s="177"/>
      <c r="F12" s="177"/>
      <c r="G12" s="203"/>
      <c r="H12" s="203"/>
      <c r="I12" s="203"/>
      <c r="J12" s="203"/>
      <c r="K12" s="177"/>
      <c r="L12" s="177"/>
      <c r="M12" s="177"/>
      <c r="N12" s="177"/>
      <c r="O12" s="177"/>
      <c r="P12" s="218">
        <f>P13+P16+P22+P25+P28+P82+P98+P101+P104+P107</f>
        <v>868301500</v>
      </c>
      <c r="Q12" s="203"/>
      <c r="R12" s="177"/>
      <c r="S12" s="220" t="str">
        <f>IF(P12&lt;300000,P12,"0")</f>
        <v>0</v>
      </c>
      <c r="T12" s="220"/>
      <c r="U12" s="177"/>
      <c r="V12" s="177"/>
      <c r="W12" s="221">
        <f>W16+W28+W82</f>
        <v>590608766.46428573</v>
      </c>
      <c r="X12" s="221">
        <f>X16+X28+X82</f>
        <v>72048425.704711959</v>
      </c>
      <c r="Y12" s="221">
        <f>SUM(Y16+Y28+Y82)</f>
        <v>53279209.418997668</v>
      </c>
      <c r="Z12" s="221">
        <f>SUM(Z16+Z28+Z82)</f>
        <v>53279209.418997668</v>
      </c>
      <c r="AA12" s="221">
        <f>SUM(AA16+AA28+AA82)</f>
        <v>52419835.668997668</v>
      </c>
      <c r="AB12" s="221">
        <f>SUM(AB16+AB28+AB82)</f>
        <v>46665353.324009329</v>
      </c>
      <c r="AC12" s="222"/>
      <c r="AD12" s="223">
        <f>AD16+AD28+AD82</f>
        <v>699.99999999953434</v>
      </c>
      <c r="AE12" s="221">
        <f>SUM(AE16+AE28+AE82)</f>
        <v>769215611.00699306</v>
      </c>
      <c r="AF12" s="221">
        <f>SUM(AF16+AF28+AF82)</f>
        <v>821635446.67599058</v>
      </c>
      <c r="AG12" s="221">
        <f>SUM(AG16+AG28+AG82)</f>
        <v>868300800</v>
      </c>
      <c r="AH12" s="122"/>
    </row>
    <row r="13" spans="1:35" s="124" customFormat="1" x14ac:dyDescent="0.2">
      <c r="A13" s="216" t="s">
        <v>26</v>
      </c>
      <c r="B13" s="217" t="s">
        <v>27</v>
      </c>
      <c r="C13" s="217"/>
      <c r="D13" s="224"/>
      <c r="E13" s="224"/>
      <c r="F13" s="177"/>
      <c r="G13" s="203"/>
      <c r="H13" s="203"/>
      <c r="I13" s="203"/>
      <c r="J13" s="203"/>
      <c r="K13" s="177"/>
      <c r="L13" s="177"/>
      <c r="M13" s="177"/>
      <c r="N13" s="177"/>
      <c r="O13" s="225"/>
      <c r="P13" s="225"/>
      <c r="Q13" s="203"/>
      <c r="R13" s="177"/>
      <c r="S13" s="220">
        <f>IF(P13&lt;300000,P13,"0")</f>
        <v>0</v>
      </c>
      <c r="T13" s="220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22"/>
    </row>
    <row r="14" spans="1:35" s="124" customFormat="1" ht="14" x14ac:dyDescent="0.2">
      <c r="A14" s="216"/>
      <c r="B14" s="227"/>
      <c r="C14" s="227"/>
      <c r="D14" s="224"/>
      <c r="E14" s="224"/>
      <c r="F14" s="177"/>
      <c r="G14" s="203"/>
      <c r="H14" s="203"/>
      <c r="I14" s="203"/>
      <c r="J14" s="203"/>
      <c r="K14" s="177"/>
      <c r="L14" s="177"/>
      <c r="M14" s="177"/>
      <c r="N14" s="177"/>
      <c r="O14" s="225"/>
      <c r="P14" s="225"/>
      <c r="Q14" s="203"/>
      <c r="R14" s="177"/>
      <c r="S14" s="220">
        <f>IF(P14&lt;300000,P14,"0")</f>
        <v>0</v>
      </c>
      <c r="T14" s="220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22"/>
    </row>
    <row r="15" spans="1:35" s="124" customFormat="1" ht="14" x14ac:dyDescent="0.2">
      <c r="A15" s="216"/>
      <c r="B15" s="227"/>
      <c r="C15" s="227"/>
      <c r="D15" s="228"/>
      <c r="E15" s="224"/>
      <c r="F15" s="177"/>
      <c r="G15" s="203"/>
      <c r="H15" s="203"/>
      <c r="I15" s="203"/>
      <c r="J15" s="203"/>
      <c r="K15" s="177"/>
      <c r="L15" s="177"/>
      <c r="M15" s="177"/>
      <c r="N15" s="177"/>
      <c r="O15" s="225"/>
      <c r="P15" s="229"/>
      <c r="Q15" s="203"/>
      <c r="R15" s="177"/>
      <c r="S15" s="220">
        <f>IF(P15&lt;300000,P15,"0")</f>
        <v>0</v>
      </c>
      <c r="T15" s="220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22"/>
    </row>
    <row r="16" spans="1:35" s="124" customFormat="1" x14ac:dyDescent="0.2">
      <c r="A16" s="230" t="s">
        <v>28</v>
      </c>
      <c r="B16" s="217" t="s">
        <v>29</v>
      </c>
      <c r="C16" s="217"/>
      <c r="D16" s="231"/>
      <c r="E16" s="231"/>
      <c r="F16" s="231"/>
      <c r="G16" s="204"/>
      <c r="H16" s="204"/>
      <c r="I16" s="204"/>
      <c r="J16" s="204"/>
      <c r="K16" s="231"/>
      <c r="L16" s="231"/>
      <c r="M16" s="231"/>
      <c r="N16" s="231"/>
      <c r="O16" s="231"/>
      <c r="P16" s="232">
        <f>SUBTOTAL(9,P17:P20)</f>
        <v>146500000</v>
      </c>
      <c r="Q16" s="204"/>
      <c r="R16" s="177"/>
      <c r="S16" s="220" t="str">
        <f>IF(P16&lt;300000,P16,"0")</f>
        <v>0</v>
      </c>
      <c r="T16" s="220"/>
      <c r="U16" s="177"/>
      <c r="V16" s="177"/>
      <c r="W16" s="233">
        <f t="shared" ref="W16:AB16" si="0">SUM(W17:W20)</f>
        <v>144642820</v>
      </c>
      <c r="X16" s="233">
        <f t="shared" si="0"/>
        <v>1857140</v>
      </c>
      <c r="Y16" s="233">
        <f t="shared" si="0"/>
        <v>0</v>
      </c>
      <c r="Z16" s="233">
        <f t="shared" si="0"/>
        <v>0</v>
      </c>
      <c r="AA16" s="233">
        <f t="shared" si="0"/>
        <v>0</v>
      </c>
      <c r="AB16" s="233">
        <f t="shared" si="0"/>
        <v>0</v>
      </c>
      <c r="AC16" s="231"/>
      <c r="AD16" s="234">
        <f>SUM(AD17:AD27)</f>
        <v>40</v>
      </c>
      <c r="AE16" s="234">
        <f>SUM(AE17:AE27)</f>
        <v>146499960</v>
      </c>
      <c r="AF16" s="234">
        <f>SUM(AF17:AF27)</f>
        <v>146499960</v>
      </c>
      <c r="AG16" s="234">
        <f>SUM(AG17:AG20)</f>
        <v>146499960</v>
      </c>
      <c r="AH16" s="122"/>
    </row>
    <row r="17" spans="1:36" s="124" customFormat="1" x14ac:dyDescent="0.2">
      <c r="A17" s="216"/>
      <c r="B17" s="227" t="s">
        <v>307</v>
      </c>
      <c r="C17" s="227" t="str">
        <f>MID(B17,2,18)</f>
        <v>2.03.01.05.01.0001</v>
      </c>
      <c r="D17" s="158" t="s">
        <v>305</v>
      </c>
      <c r="E17" s="177"/>
      <c r="F17" s="177" t="s">
        <v>309</v>
      </c>
      <c r="G17" s="203" t="s">
        <v>331</v>
      </c>
      <c r="H17" s="203" t="s">
        <v>236</v>
      </c>
      <c r="I17" s="203">
        <v>2004</v>
      </c>
      <c r="J17" s="203"/>
      <c r="K17" s="177" t="s">
        <v>312</v>
      </c>
      <c r="L17" s="177" t="s">
        <v>316</v>
      </c>
      <c r="M17" s="317" t="s">
        <v>320</v>
      </c>
      <c r="N17" s="177"/>
      <c r="O17" s="203" t="s">
        <v>118</v>
      </c>
      <c r="P17" s="235">
        <v>3500000</v>
      </c>
      <c r="Q17" s="203" t="s">
        <v>338</v>
      </c>
      <c r="R17" s="174" t="str">
        <f>MID(B17,2,7)</f>
        <v>2.03.01</v>
      </c>
      <c r="S17" s="158" t="str">
        <f>VLOOKUP(R17,kelompok,2,0)</f>
        <v>Alat Angkutan Darat Bermotor</v>
      </c>
      <c r="T17" s="174">
        <f>VLOOKUP(R17,MASAMANFAAT,4,0)</f>
        <v>7</v>
      </c>
      <c r="U17" s="178">
        <f>(P17-10)/T17</f>
        <v>499998.57142857142</v>
      </c>
      <c r="V17" s="174">
        <f>2013-AC17</f>
        <v>9</v>
      </c>
      <c r="W17" s="178">
        <f>IF(V17&gt;T17,P17-10,U17*V17)</f>
        <v>3499990</v>
      </c>
      <c r="X17" s="178">
        <f>IF(P17-10=W17,0,U17)</f>
        <v>0</v>
      </c>
      <c r="Y17" s="178">
        <f>IF(P17-10=W17+X17,0,U17)</f>
        <v>0</v>
      </c>
      <c r="Z17" s="178">
        <f t="shared" ref="Z17:Z27" si="1">IF(P17-10=W17+X17,0,Y17)</f>
        <v>0</v>
      </c>
      <c r="AA17" s="178">
        <f>IF(P17-10=W17+X17+Y17+Z17,0,U17)</f>
        <v>0</v>
      </c>
      <c r="AB17" s="178">
        <f>IF(P17-10=W17+X17+Y17+Z17+AA17,0,U17)</f>
        <v>0</v>
      </c>
      <c r="AC17" s="174">
        <f>I17</f>
        <v>2004</v>
      </c>
      <c r="AD17" s="236">
        <f>P17-(W17+X17+Y17+Z17+AA17+AB17)</f>
        <v>10</v>
      </c>
      <c r="AE17" s="237">
        <f>W17+X17+Y17+Z17</f>
        <v>3499990</v>
      </c>
      <c r="AF17" s="237">
        <f>W17+X17+Y17+Z17+AA17</f>
        <v>3499990</v>
      </c>
      <c r="AG17" s="237">
        <f>W17+X17+Y17+Z17+AA17+AB17</f>
        <v>3499990</v>
      </c>
      <c r="AH17" s="307"/>
      <c r="AI17" s="155"/>
      <c r="AJ17" s="155"/>
    </row>
    <row r="18" spans="1:36" s="124" customFormat="1" x14ac:dyDescent="0.2">
      <c r="A18" s="216"/>
      <c r="B18" s="227" t="s">
        <v>308</v>
      </c>
      <c r="C18" s="227" t="str">
        <f t="shared" ref="C18:C20" si="2">MID(B18,2,18)</f>
        <v>2.03.01.01.04.0001</v>
      </c>
      <c r="D18" s="158" t="s">
        <v>306</v>
      </c>
      <c r="E18" s="225"/>
      <c r="F18" s="225" t="s">
        <v>310</v>
      </c>
      <c r="G18" s="203" t="s">
        <v>332</v>
      </c>
      <c r="H18" s="203" t="s">
        <v>236</v>
      </c>
      <c r="I18" s="191">
        <v>2001</v>
      </c>
      <c r="J18" s="203"/>
      <c r="K18" s="225" t="s">
        <v>313</v>
      </c>
      <c r="L18" s="225" t="s">
        <v>317</v>
      </c>
      <c r="M18" s="225" t="s">
        <v>333</v>
      </c>
      <c r="N18" s="225"/>
      <c r="O18" s="191" t="s">
        <v>118</v>
      </c>
      <c r="P18" s="308">
        <v>130000000</v>
      </c>
      <c r="Q18" s="203" t="s">
        <v>611</v>
      </c>
      <c r="R18" s="174" t="str">
        <f>MID(B18,2,7)</f>
        <v>2.03.01</v>
      </c>
      <c r="S18" s="158" t="str">
        <f>VLOOKUP(R18,kelompok,2,0)</f>
        <v>Alat Angkutan Darat Bermotor</v>
      </c>
      <c r="T18" s="174">
        <f>VLOOKUP(R18,MASAMANFAAT,4,0)</f>
        <v>7</v>
      </c>
      <c r="U18" s="178">
        <f>(P18-10)/T18</f>
        <v>18571427.142857142</v>
      </c>
      <c r="V18" s="174">
        <f t="shared" ref="V18:V76" si="3">2013-AC18</f>
        <v>12</v>
      </c>
      <c r="W18" s="178">
        <f>IF(V18&gt;T18,P18-10,U18*V18)</f>
        <v>129999990</v>
      </c>
      <c r="X18" s="178">
        <f>IF(P18-10=W18,0,U18)</f>
        <v>0</v>
      </c>
      <c r="Y18" s="178">
        <f>IF(P18-10=W18+X18,0,U18)</f>
        <v>0</v>
      </c>
      <c r="Z18" s="178">
        <f t="shared" si="1"/>
        <v>0</v>
      </c>
      <c r="AA18" s="178">
        <f>IF(P18-10=W18+X18+Y18+Z18,0,U18)</f>
        <v>0</v>
      </c>
      <c r="AB18" s="178">
        <f>IF(P18-10=W18+X18+Y18+Z18+AA18,0,U18)</f>
        <v>0</v>
      </c>
      <c r="AC18" s="174">
        <f>I18</f>
        <v>2001</v>
      </c>
      <c r="AD18" s="236">
        <f>P18-(W18+X18+Y18+Z18+AA18+AB18)</f>
        <v>10</v>
      </c>
      <c r="AE18" s="237">
        <f t="shared" ref="AE18:AE20" si="4">W18+X18+Y18+Z18</f>
        <v>129999990</v>
      </c>
      <c r="AF18" s="237">
        <f t="shared" ref="AF18:AF20" si="5">W18+X18+Y18+Z18+AA18</f>
        <v>129999990</v>
      </c>
      <c r="AG18" s="237">
        <f t="shared" ref="AG18:AG20" si="6">W18+X18+Y18+Z18+AA18+AB18</f>
        <v>129999990</v>
      </c>
      <c r="AH18" s="307"/>
      <c r="AI18" s="155"/>
      <c r="AJ18" s="155"/>
    </row>
    <row r="19" spans="1:36" s="124" customFormat="1" x14ac:dyDescent="0.2">
      <c r="A19" s="216"/>
      <c r="B19" s="227" t="s">
        <v>307</v>
      </c>
      <c r="C19" s="227" t="str">
        <f t="shared" si="2"/>
        <v>2.03.01.05.01.0001</v>
      </c>
      <c r="D19" s="158" t="s">
        <v>305</v>
      </c>
      <c r="E19" s="225"/>
      <c r="F19" s="225" t="s">
        <v>311</v>
      </c>
      <c r="G19" s="203" t="s">
        <v>335</v>
      </c>
      <c r="H19" s="203" t="s">
        <v>236</v>
      </c>
      <c r="I19" s="191">
        <v>2007</v>
      </c>
      <c r="J19" s="203"/>
      <c r="K19" s="225" t="s">
        <v>314</v>
      </c>
      <c r="L19" s="225" t="s">
        <v>318</v>
      </c>
      <c r="M19" s="318" t="s">
        <v>336</v>
      </c>
      <c r="N19" s="225"/>
      <c r="O19" s="191" t="s">
        <v>118</v>
      </c>
      <c r="P19" s="229">
        <v>6500000</v>
      </c>
      <c r="Q19" s="203" t="s">
        <v>110</v>
      </c>
      <c r="R19" s="174" t="str">
        <f>MID(B19,2,7)</f>
        <v>2.03.01</v>
      </c>
      <c r="S19" s="158" t="str">
        <f>VLOOKUP(R19,kelompok,2,0)</f>
        <v>Alat Angkutan Darat Bermotor</v>
      </c>
      <c r="T19" s="174">
        <f>VLOOKUP(R19,MASAMANFAAT,4,0)</f>
        <v>7</v>
      </c>
      <c r="U19" s="178">
        <f>(P19-10)/T19</f>
        <v>928570</v>
      </c>
      <c r="V19" s="174">
        <f t="shared" si="3"/>
        <v>6</v>
      </c>
      <c r="W19" s="178">
        <f>IF(V19&gt;T19,P19-10,U19*V19)</f>
        <v>5571420</v>
      </c>
      <c r="X19" s="178">
        <f>IF(P19-10=W19,0,U19)</f>
        <v>928570</v>
      </c>
      <c r="Y19" s="178">
        <f>IF(P19-10=W19+X19,0,U19)</f>
        <v>0</v>
      </c>
      <c r="Z19" s="178">
        <f t="shared" si="1"/>
        <v>0</v>
      </c>
      <c r="AA19" s="178">
        <f>IF(P19-10=W19+X19+Y19+Z19,0,U19)</f>
        <v>0</v>
      </c>
      <c r="AB19" s="178">
        <f>IF(P19-10=W19+X19+Y19+Z19+AA19,0,U19)</f>
        <v>0</v>
      </c>
      <c r="AC19" s="174">
        <f>I19</f>
        <v>2007</v>
      </c>
      <c r="AD19" s="236">
        <f>P19-(W19+X19+Y19+Z19+AA19+AB19)</f>
        <v>10</v>
      </c>
      <c r="AE19" s="237">
        <f t="shared" si="4"/>
        <v>6499990</v>
      </c>
      <c r="AF19" s="237">
        <f t="shared" si="5"/>
        <v>6499990</v>
      </c>
      <c r="AG19" s="237">
        <f t="shared" si="6"/>
        <v>6499990</v>
      </c>
      <c r="AH19" s="307"/>
      <c r="AI19" s="155"/>
      <c r="AJ19" s="155"/>
    </row>
    <row r="20" spans="1:36" s="124" customFormat="1" x14ac:dyDescent="0.2">
      <c r="A20" s="216"/>
      <c r="B20" s="227" t="s">
        <v>307</v>
      </c>
      <c r="C20" s="227" t="str">
        <f t="shared" si="2"/>
        <v>2.03.01.05.01.0001</v>
      </c>
      <c r="D20" s="158" t="s">
        <v>305</v>
      </c>
      <c r="E20" s="225"/>
      <c r="F20" s="225" t="s">
        <v>311</v>
      </c>
      <c r="G20" s="203" t="s">
        <v>335</v>
      </c>
      <c r="H20" s="203" t="s">
        <v>236</v>
      </c>
      <c r="I20" s="191">
        <v>2007</v>
      </c>
      <c r="J20" s="203"/>
      <c r="K20" s="225" t="s">
        <v>315</v>
      </c>
      <c r="L20" s="225" t="s">
        <v>319</v>
      </c>
      <c r="M20" s="318" t="s">
        <v>757</v>
      </c>
      <c r="N20" s="225"/>
      <c r="O20" s="191" t="s">
        <v>118</v>
      </c>
      <c r="P20" s="229">
        <v>6500000</v>
      </c>
      <c r="Q20" s="203" t="s">
        <v>110</v>
      </c>
      <c r="R20" s="174" t="str">
        <f>MID(B20,2,7)</f>
        <v>2.03.01</v>
      </c>
      <c r="S20" s="158" t="str">
        <f>VLOOKUP(R20,kelompok,2,0)</f>
        <v>Alat Angkutan Darat Bermotor</v>
      </c>
      <c r="T20" s="174">
        <f>VLOOKUP(R20,MASAMANFAAT,4,0)</f>
        <v>7</v>
      </c>
      <c r="U20" s="178">
        <f>(P20-10)/T20</f>
        <v>928570</v>
      </c>
      <c r="V20" s="174">
        <f t="shared" si="3"/>
        <v>6</v>
      </c>
      <c r="W20" s="178">
        <f>IF(V20&gt;T20,P20-10,U20*V20)</f>
        <v>5571420</v>
      </c>
      <c r="X20" s="178">
        <f>IF(P20-10=W20,0,U20)</f>
        <v>928570</v>
      </c>
      <c r="Y20" s="178">
        <f>IF(P20-10=W20+X20,0,U20)</f>
        <v>0</v>
      </c>
      <c r="Z20" s="178">
        <f t="shared" si="1"/>
        <v>0</v>
      </c>
      <c r="AA20" s="178">
        <f>IF(P20-10=W20+X20+Y20+Z20,0,U20)</f>
        <v>0</v>
      </c>
      <c r="AB20" s="178">
        <f>IF(P20-10=W20+X20+Y20+Z20+AA20,0,U20)</f>
        <v>0</v>
      </c>
      <c r="AC20" s="174">
        <f>I20</f>
        <v>2007</v>
      </c>
      <c r="AD20" s="236">
        <f>P20-(W20+X20+Y20+Z20+AA20+AB20)</f>
        <v>10</v>
      </c>
      <c r="AE20" s="237">
        <f t="shared" si="4"/>
        <v>6499990</v>
      </c>
      <c r="AF20" s="237">
        <f t="shared" si="5"/>
        <v>6499990</v>
      </c>
      <c r="AG20" s="237">
        <f t="shared" si="6"/>
        <v>6499990</v>
      </c>
      <c r="AH20" s="307"/>
      <c r="AI20" s="155"/>
      <c r="AJ20" s="155"/>
    </row>
    <row r="21" spans="1:36" s="124" customFormat="1" ht="14" x14ac:dyDescent="0.2">
      <c r="A21" s="216"/>
      <c r="B21" s="227"/>
      <c r="C21" s="227"/>
      <c r="D21" s="225"/>
      <c r="E21" s="225"/>
      <c r="F21" s="225"/>
      <c r="G21" s="203"/>
      <c r="H21" s="203"/>
      <c r="I21" s="191"/>
      <c r="J21" s="203"/>
      <c r="K21" s="225"/>
      <c r="L21" s="225"/>
      <c r="M21" s="225"/>
      <c r="N21" s="225"/>
      <c r="O21" s="239"/>
      <c r="P21" s="225"/>
      <c r="Q21" s="203"/>
      <c r="R21" s="174"/>
      <c r="S21" s="158"/>
      <c r="T21" s="174"/>
      <c r="U21" s="178"/>
      <c r="V21" s="174"/>
      <c r="W21" s="178"/>
      <c r="X21" s="178"/>
      <c r="Y21" s="178"/>
      <c r="Z21" s="178">
        <f t="shared" si="1"/>
        <v>0</v>
      </c>
      <c r="AA21" s="178"/>
      <c r="AB21" s="178"/>
      <c r="AC21" s="174"/>
      <c r="AD21" s="236">
        <f t="shared" ref="AD21:AD27" si="7">P21-(W21+X21+Y21+Z21)</f>
        <v>0</v>
      </c>
      <c r="AE21" s="174"/>
      <c r="AF21" s="174"/>
      <c r="AG21" s="174"/>
      <c r="AH21" s="307"/>
      <c r="AI21" s="155"/>
      <c r="AJ21" s="155"/>
    </row>
    <row r="22" spans="1:36" s="124" customFormat="1" x14ac:dyDescent="0.2">
      <c r="A22" s="230" t="s">
        <v>30</v>
      </c>
      <c r="B22" s="217" t="s">
        <v>31</v>
      </c>
      <c r="C22" s="217"/>
      <c r="D22" s="158"/>
      <c r="E22" s="225"/>
      <c r="F22" s="225"/>
      <c r="G22" s="203"/>
      <c r="H22" s="203"/>
      <c r="I22" s="191"/>
      <c r="J22" s="203"/>
      <c r="K22" s="225"/>
      <c r="L22" s="225"/>
      <c r="M22" s="225"/>
      <c r="N22" s="225"/>
      <c r="O22" s="239"/>
      <c r="P22" s="240"/>
      <c r="Q22" s="203"/>
      <c r="R22" s="174"/>
      <c r="S22" s="158"/>
      <c r="T22" s="174"/>
      <c r="U22" s="178"/>
      <c r="V22" s="174"/>
      <c r="W22" s="178"/>
      <c r="X22" s="178"/>
      <c r="Y22" s="178"/>
      <c r="Z22" s="178">
        <f t="shared" si="1"/>
        <v>0</v>
      </c>
      <c r="AA22" s="178"/>
      <c r="AB22" s="178"/>
      <c r="AC22" s="174"/>
      <c r="AD22" s="236">
        <f t="shared" si="7"/>
        <v>0</v>
      </c>
      <c r="AE22" s="174"/>
      <c r="AF22" s="174"/>
      <c r="AG22" s="174"/>
      <c r="AH22" s="307"/>
      <c r="AI22" s="155"/>
      <c r="AJ22" s="155"/>
    </row>
    <row r="23" spans="1:36" s="124" customFormat="1" ht="14" x14ac:dyDescent="0.2">
      <c r="A23" s="216"/>
      <c r="B23" s="227"/>
      <c r="C23" s="227"/>
      <c r="D23" s="241"/>
      <c r="E23" s="242"/>
      <c r="F23" s="243"/>
      <c r="G23" s="163"/>
      <c r="H23" s="203"/>
      <c r="I23" s="244"/>
      <c r="J23" s="203"/>
      <c r="K23" s="162"/>
      <c r="L23" s="162"/>
      <c r="M23" s="162"/>
      <c r="N23" s="225"/>
      <c r="O23" s="245"/>
      <c r="P23" s="246"/>
      <c r="Q23" s="203"/>
      <c r="R23" s="174"/>
      <c r="S23" s="158"/>
      <c r="T23" s="174"/>
      <c r="U23" s="178"/>
      <c r="V23" s="174"/>
      <c r="W23" s="178"/>
      <c r="X23" s="178"/>
      <c r="Y23" s="178"/>
      <c r="Z23" s="178">
        <f t="shared" si="1"/>
        <v>0</v>
      </c>
      <c r="AA23" s="178"/>
      <c r="AB23" s="178"/>
      <c r="AC23" s="174"/>
      <c r="AD23" s="236">
        <f t="shared" si="7"/>
        <v>0</v>
      </c>
      <c r="AE23" s="174"/>
      <c r="AF23" s="174"/>
      <c r="AG23" s="174"/>
      <c r="AH23" s="307"/>
      <c r="AI23" s="155"/>
      <c r="AJ23" s="155"/>
    </row>
    <row r="24" spans="1:36" s="124" customFormat="1" ht="14" x14ac:dyDescent="0.2">
      <c r="A24" s="216"/>
      <c r="B24" s="227"/>
      <c r="C24" s="227"/>
      <c r="D24" s="241"/>
      <c r="E24" s="242"/>
      <c r="F24" s="243"/>
      <c r="G24" s="163"/>
      <c r="H24" s="203"/>
      <c r="I24" s="244"/>
      <c r="J24" s="203"/>
      <c r="K24" s="162"/>
      <c r="L24" s="162"/>
      <c r="M24" s="162"/>
      <c r="N24" s="225"/>
      <c r="O24" s="245"/>
      <c r="P24" s="246"/>
      <c r="Q24" s="203"/>
      <c r="R24" s="174"/>
      <c r="S24" s="158"/>
      <c r="T24" s="174"/>
      <c r="U24" s="178"/>
      <c r="V24" s="174"/>
      <c r="W24" s="178"/>
      <c r="X24" s="178"/>
      <c r="Y24" s="178"/>
      <c r="Z24" s="178">
        <f t="shared" si="1"/>
        <v>0</v>
      </c>
      <c r="AA24" s="178"/>
      <c r="AB24" s="178"/>
      <c r="AC24" s="174"/>
      <c r="AD24" s="236">
        <f t="shared" si="7"/>
        <v>0</v>
      </c>
      <c r="AE24" s="174"/>
      <c r="AF24" s="174"/>
      <c r="AG24" s="174"/>
      <c r="AH24" s="307"/>
      <c r="AI24" s="155"/>
      <c r="AJ24" s="155"/>
    </row>
    <row r="25" spans="1:36" s="124" customFormat="1" ht="27.75" customHeight="1" x14ac:dyDescent="0.2">
      <c r="A25" s="230" t="s">
        <v>32</v>
      </c>
      <c r="B25" s="217" t="s">
        <v>33</v>
      </c>
      <c r="C25" s="217"/>
      <c r="D25" s="241"/>
      <c r="E25" s="242"/>
      <c r="F25" s="243"/>
      <c r="G25" s="163"/>
      <c r="H25" s="203"/>
      <c r="I25" s="244"/>
      <c r="J25" s="203"/>
      <c r="K25" s="162"/>
      <c r="L25" s="162"/>
      <c r="M25" s="162"/>
      <c r="N25" s="225"/>
      <c r="O25" s="245"/>
      <c r="P25" s="246"/>
      <c r="Q25" s="203"/>
      <c r="R25" s="174"/>
      <c r="S25" s="158"/>
      <c r="T25" s="174"/>
      <c r="U25" s="178"/>
      <c r="V25" s="174"/>
      <c r="W25" s="178"/>
      <c r="X25" s="178"/>
      <c r="Y25" s="178"/>
      <c r="Z25" s="178">
        <f t="shared" si="1"/>
        <v>0</v>
      </c>
      <c r="AA25" s="178"/>
      <c r="AB25" s="178"/>
      <c r="AC25" s="174"/>
      <c r="AD25" s="236">
        <f t="shared" si="7"/>
        <v>0</v>
      </c>
      <c r="AE25" s="174"/>
      <c r="AF25" s="174"/>
      <c r="AG25" s="174"/>
      <c r="AH25" s="307"/>
      <c r="AI25" s="155"/>
      <c r="AJ25" s="155"/>
    </row>
    <row r="26" spans="1:36" s="124" customFormat="1" ht="14" x14ac:dyDescent="0.2">
      <c r="A26" s="216"/>
      <c r="B26" s="227"/>
      <c r="C26" s="227"/>
      <c r="D26" s="241"/>
      <c r="E26" s="242"/>
      <c r="F26" s="243"/>
      <c r="G26" s="163"/>
      <c r="H26" s="203"/>
      <c r="I26" s="244"/>
      <c r="J26" s="203"/>
      <c r="K26" s="162"/>
      <c r="L26" s="162"/>
      <c r="M26" s="162"/>
      <c r="N26" s="225"/>
      <c r="O26" s="245"/>
      <c r="P26" s="246"/>
      <c r="Q26" s="203"/>
      <c r="R26" s="174"/>
      <c r="S26" s="158"/>
      <c r="T26" s="174"/>
      <c r="U26" s="178"/>
      <c r="V26" s="174"/>
      <c r="W26" s="178"/>
      <c r="X26" s="178"/>
      <c r="Y26" s="178"/>
      <c r="Z26" s="178">
        <f t="shared" si="1"/>
        <v>0</v>
      </c>
      <c r="AA26" s="178"/>
      <c r="AB26" s="178"/>
      <c r="AC26" s="174"/>
      <c r="AD26" s="236">
        <f t="shared" si="7"/>
        <v>0</v>
      </c>
      <c r="AE26" s="174"/>
      <c r="AF26" s="174"/>
      <c r="AG26" s="174"/>
      <c r="AH26" s="307"/>
      <c r="AI26" s="155"/>
      <c r="AJ26" s="155"/>
    </row>
    <row r="27" spans="1:36" s="124" customFormat="1" ht="14" x14ac:dyDescent="0.2">
      <c r="A27" s="216"/>
      <c r="B27" s="227"/>
      <c r="C27" s="227"/>
      <c r="D27" s="225"/>
      <c r="E27" s="225"/>
      <c r="F27" s="225"/>
      <c r="G27" s="203"/>
      <c r="H27" s="203"/>
      <c r="I27" s="191"/>
      <c r="J27" s="203"/>
      <c r="K27" s="225"/>
      <c r="L27" s="225"/>
      <c r="M27" s="225"/>
      <c r="N27" s="225"/>
      <c r="O27" s="239"/>
      <c r="P27" s="247"/>
      <c r="Q27" s="203"/>
      <c r="R27" s="174"/>
      <c r="S27" s="158"/>
      <c r="T27" s="174"/>
      <c r="U27" s="178"/>
      <c r="V27" s="174"/>
      <c r="W27" s="178"/>
      <c r="X27" s="178"/>
      <c r="Y27" s="178"/>
      <c r="Z27" s="178">
        <f t="shared" si="1"/>
        <v>0</v>
      </c>
      <c r="AA27" s="178"/>
      <c r="AB27" s="178"/>
      <c r="AC27" s="174"/>
      <c r="AD27" s="236">
        <f t="shared" si="7"/>
        <v>0</v>
      </c>
      <c r="AE27" s="174"/>
      <c r="AF27" s="174"/>
      <c r="AG27" s="174"/>
      <c r="AH27" s="307"/>
      <c r="AI27" s="155"/>
      <c r="AJ27" s="155"/>
    </row>
    <row r="28" spans="1:36" s="125" customFormat="1" ht="30" x14ac:dyDescent="0.2">
      <c r="A28" s="230" t="s">
        <v>34</v>
      </c>
      <c r="B28" s="217" t="s">
        <v>35</v>
      </c>
      <c r="C28" s="217"/>
      <c r="D28" s="248"/>
      <c r="E28" s="248"/>
      <c r="F28" s="248"/>
      <c r="G28" s="204"/>
      <c r="H28" s="204"/>
      <c r="I28" s="249"/>
      <c r="J28" s="204"/>
      <c r="K28" s="248"/>
      <c r="L28" s="248"/>
      <c r="M28" s="248"/>
      <c r="N28" s="248"/>
      <c r="O28" s="250"/>
      <c r="P28" s="251">
        <f>SUM(P29:P80)</f>
        <v>616471500</v>
      </c>
      <c r="Q28" s="204"/>
      <c r="R28" s="205"/>
      <c r="S28" s="158"/>
      <c r="T28" s="205"/>
      <c r="U28" s="178"/>
      <c r="V28" s="174"/>
      <c r="W28" s="252">
        <f>SUM(W29:W80)</f>
        <v>352136066.46428573</v>
      </c>
      <c r="X28" s="252">
        <f>SUM(X29:X80)</f>
        <v>67891289.704711959</v>
      </c>
      <c r="Y28" s="252">
        <f>SUM(Y29:Y80)</f>
        <v>50979213.418997668</v>
      </c>
      <c r="Z28" s="178">
        <f>SUM(Z29:Z81)</f>
        <v>50979213.418997668</v>
      </c>
      <c r="AA28" s="178">
        <f>SUM(AA29:AA81)</f>
        <v>50119839.668997668</v>
      </c>
      <c r="AB28" s="178">
        <f>SUM(AB29:AB81)</f>
        <v>44365357.324009329</v>
      </c>
      <c r="AC28" s="205"/>
      <c r="AD28" s="236">
        <f>SUM(AD29:AD81)</f>
        <v>519.99999999953434</v>
      </c>
      <c r="AE28" s="178">
        <f>SUM(AE29:AE81)</f>
        <v>521985783.006993</v>
      </c>
      <c r="AF28" s="178">
        <f>SUM(AF29:AF81)</f>
        <v>572105622.67599058</v>
      </c>
      <c r="AG28" s="178">
        <f>SUM(AG29:AG81)</f>
        <v>616470980</v>
      </c>
      <c r="AH28" s="309"/>
      <c r="AI28" s="156"/>
      <c r="AJ28" s="156"/>
    </row>
    <row r="29" spans="1:36" s="124" customFormat="1" x14ac:dyDescent="0.2">
      <c r="A29" s="216"/>
      <c r="B29" s="242" t="s">
        <v>158</v>
      </c>
      <c r="C29" s="242" t="str">
        <f>MID(B29,2,18)</f>
        <v>2.06.02.01.37.0001</v>
      </c>
      <c r="D29" s="159" t="s">
        <v>133</v>
      </c>
      <c r="E29" s="242"/>
      <c r="F29" s="162" t="s">
        <v>167</v>
      </c>
      <c r="G29" s="163"/>
      <c r="H29" s="245" t="s">
        <v>199</v>
      </c>
      <c r="I29" s="253">
        <v>2003</v>
      </c>
      <c r="J29" s="163"/>
      <c r="K29" s="225"/>
      <c r="L29" s="225"/>
      <c r="M29" s="225"/>
      <c r="N29" s="225"/>
      <c r="O29" s="245" t="s">
        <v>118</v>
      </c>
      <c r="P29" s="246">
        <v>120000</v>
      </c>
      <c r="Q29" s="203"/>
      <c r="R29" s="174" t="str">
        <f t="shared" ref="R29:R60" si="8">MID(B29,2,7)</f>
        <v>2.06.02</v>
      </c>
      <c r="S29" s="158" t="str">
        <f t="shared" ref="S29:S60" si="9">VLOOKUP(R29,kelompok,2,0)</f>
        <v>ALAT RUMAH TANGGA</v>
      </c>
      <c r="T29" s="174">
        <f t="shared" ref="T29:T60" si="10">VLOOKUP(R29,MASAMANFAAT,4,0)</f>
        <v>5</v>
      </c>
      <c r="U29" s="178">
        <f t="shared" ref="U29:U60" si="11">(P29-10)/T29</f>
        <v>23998</v>
      </c>
      <c r="V29" s="174">
        <f t="shared" si="3"/>
        <v>10</v>
      </c>
      <c r="W29" s="178">
        <f t="shared" ref="W29:W60" si="12">IF(V29&gt;T29,P29-10,U29*V29)</f>
        <v>119990</v>
      </c>
      <c r="X29" s="178">
        <f t="shared" ref="X29:X60" si="13">IF(P29-10=W29,0,U29)</f>
        <v>0</v>
      </c>
      <c r="Y29" s="178">
        <f t="shared" ref="Y29:Y60" si="14">IF(P29-10=W29+X29,0,U29)</f>
        <v>0</v>
      </c>
      <c r="Z29" s="178">
        <f t="shared" ref="Z29:Z60" si="15">IF(P29-10=W29+X29,0,Y29)</f>
        <v>0</v>
      </c>
      <c r="AA29" s="178">
        <f t="shared" ref="AA29:AA60" si="16">IF(P29-10=W29+X29+Y29+Z29,0,U29)</f>
        <v>0</v>
      </c>
      <c r="AB29" s="178">
        <f t="shared" ref="AB29:AB60" si="17">IF(P29-10=W29+X29+Y29+Z29+AA29,0,U29)</f>
        <v>0</v>
      </c>
      <c r="AC29" s="174">
        <f t="shared" ref="AC29:AC60" si="18">I29</f>
        <v>2003</v>
      </c>
      <c r="AD29" s="236">
        <f t="shared" ref="AD29:AD60" si="19">P29-(W29+X29+Y29+Z29+AA29+AB29)</f>
        <v>10</v>
      </c>
      <c r="AE29" s="237">
        <f t="shared" ref="AE29" si="20">W29+X29+Y29+Z29</f>
        <v>119990</v>
      </c>
      <c r="AF29" s="237">
        <f t="shared" ref="AF29" si="21">W29+X29+Y29+Z29+AA29</f>
        <v>119990</v>
      </c>
      <c r="AG29" s="237">
        <f t="shared" ref="AG29:AG80" si="22">W29+X29+Y29+Z29+AA29+AB29</f>
        <v>119990</v>
      </c>
      <c r="AH29" s="307"/>
      <c r="AI29" s="155"/>
      <c r="AJ29" s="155"/>
    </row>
    <row r="30" spans="1:36" s="124" customFormat="1" x14ac:dyDescent="0.2">
      <c r="A30" s="216"/>
      <c r="B30" s="242" t="s">
        <v>154</v>
      </c>
      <c r="C30" s="242" t="str">
        <f t="shared" ref="C30:C48" si="23">MID(B30,2,18)</f>
        <v>2.06.02.04.02.0001</v>
      </c>
      <c r="D30" s="159" t="s">
        <v>130</v>
      </c>
      <c r="E30" s="242"/>
      <c r="F30" s="162" t="s">
        <v>174</v>
      </c>
      <c r="G30" s="163"/>
      <c r="H30" s="245" t="s">
        <v>195</v>
      </c>
      <c r="I30" s="253">
        <v>2003</v>
      </c>
      <c r="J30" s="163"/>
      <c r="K30" s="225"/>
      <c r="L30" s="225"/>
      <c r="M30" s="225"/>
      <c r="N30" s="225"/>
      <c r="O30" s="245" t="s">
        <v>118</v>
      </c>
      <c r="P30" s="246">
        <v>3850000</v>
      </c>
      <c r="Q30" s="203"/>
      <c r="R30" s="174" t="str">
        <f t="shared" si="8"/>
        <v>2.06.02</v>
      </c>
      <c r="S30" s="158" t="str">
        <f t="shared" si="9"/>
        <v>ALAT RUMAH TANGGA</v>
      </c>
      <c r="T30" s="174">
        <f t="shared" si="10"/>
        <v>5</v>
      </c>
      <c r="U30" s="178">
        <f t="shared" si="11"/>
        <v>769998</v>
      </c>
      <c r="V30" s="174">
        <f t="shared" si="3"/>
        <v>10</v>
      </c>
      <c r="W30" s="178">
        <f t="shared" si="12"/>
        <v>3849990</v>
      </c>
      <c r="X30" s="178">
        <f t="shared" si="13"/>
        <v>0</v>
      </c>
      <c r="Y30" s="178">
        <f t="shared" si="14"/>
        <v>0</v>
      </c>
      <c r="Z30" s="178">
        <f t="shared" si="15"/>
        <v>0</v>
      </c>
      <c r="AA30" s="178">
        <f t="shared" si="16"/>
        <v>0</v>
      </c>
      <c r="AB30" s="178">
        <f t="shared" si="17"/>
        <v>0</v>
      </c>
      <c r="AC30" s="174">
        <f t="shared" si="18"/>
        <v>2003</v>
      </c>
      <c r="AD30" s="236">
        <f t="shared" si="19"/>
        <v>10</v>
      </c>
      <c r="AE30" s="237">
        <f t="shared" ref="AE30:AE80" si="24">W30+X30+Y30+Z30</f>
        <v>3849990</v>
      </c>
      <c r="AF30" s="237">
        <f t="shared" ref="AF30:AF80" si="25">W30+X30+Y30+Z30+AA30</f>
        <v>3849990</v>
      </c>
      <c r="AG30" s="237">
        <f t="shared" si="22"/>
        <v>3849990</v>
      </c>
      <c r="AH30" s="307"/>
      <c r="AI30" s="155"/>
      <c r="AJ30" s="155"/>
    </row>
    <row r="31" spans="1:36" s="124" customFormat="1" x14ac:dyDescent="0.2">
      <c r="A31" s="216"/>
      <c r="B31" s="242" t="s">
        <v>143</v>
      </c>
      <c r="C31" s="242" t="str">
        <f t="shared" si="23"/>
        <v>2.06.02.01.125.000</v>
      </c>
      <c r="D31" s="159" t="s">
        <v>132</v>
      </c>
      <c r="E31" s="242"/>
      <c r="F31" s="162" t="s">
        <v>176</v>
      </c>
      <c r="G31" s="163"/>
      <c r="H31" s="245" t="s">
        <v>200</v>
      </c>
      <c r="I31" s="253">
        <v>2006</v>
      </c>
      <c r="J31" s="163"/>
      <c r="K31" s="225"/>
      <c r="L31" s="225"/>
      <c r="M31" s="225"/>
      <c r="N31" s="225"/>
      <c r="O31" s="245" t="s">
        <v>118</v>
      </c>
      <c r="P31" s="246">
        <v>612500</v>
      </c>
      <c r="Q31" s="203" t="s">
        <v>110</v>
      </c>
      <c r="R31" s="174" t="str">
        <f t="shared" si="8"/>
        <v>2.06.02</v>
      </c>
      <c r="S31" s="158" t="str">
        <f t="shared" si="9"/>
        <v>ALAT RUMAH TANGGA</v>
      </c>
      <c r="T31" s="174">
        <f t="shared" si="10"/>
        <v>5</v>
      </c>
      <c r="U31" s="178">
        <f t="shared" si="11"/>
        <v>122498</v>
      </c>
      <c r="V31" s="174">
        <f t="shared" si="3"/>
        <v>7</v>
      </c>
      <c r="W31" s="178">
        <f t="shared" si="12"/>
        <v>612490</v>
      </c>
      <c r="X31" s="178">
        <f t="shared" si="13"/>
        <v>0</v>
      </c>
      <c r="Y31" s="178">
        <f t="shared" si="14"/>
        <v>0</v>
      </c>
      <c r="Z31" s="178">
        <f t="shared" si="15"/>
        <v>0</v>
      </c>
      <c r="AA31" s="178">
        <f t="shared" si="16"/>
        <v>0</v>
      </c>
      <c r="AB31" s="178">
        <f t="shared" si="17"/>
        <v>0</v>
      </c>
      <c r="AC31" s="174">
        <f t="shared" si="18"/>
        <v>2006</v>
      </c>
      <c r="AD31" s="236">
        <f t="shared" si="19"/>
        <v>10</v>
      </c>
      <c r="AE31" s="237">
        <f t="shared" si="24"/>
        <v>612490</v>
      </c>
      <c r="AF31" s="237">
        <f t="shared" si="25"/>
        <v>612490</v>
      </c>
      <c r="AG31" s="237">
        <f t="shared" si="22"/>
        <v>612490</v>
      </c>
      <c r="AH31" s="307"/>
      <c r="AI31" s="155"/>
      <c r="AJ31" s="155"/>
    </row>
    <row r="32" spans="1:36" s="124" customFormat="1" x14ac:dyDescent="0.2">
      <c r="A32" s="216"/>
      <c r="B32" s="242" t="s">
        <v>160</v>
      </c>
      <c r="C32" s="242" t="str">
        <f t="shared" si="23"/>
        <v>2.06.01.04.25.0001</v>
      </c>
      <c r="D32" s="159" t="s">
        <v>135</v>
      </c>
      <c r="E32" s="242"/>
      <c r="F32" s="162" t="s">
        <v>186</v>
      </c>
      <c r="G32" s="163"/>
      <c r="H32" s="245" t="s">
        <v>196</v>
      </c>
      <c r="I32" s="253">
        <v>2006</v>
      </c>
      <c r="J32" s="163"/>
      <c r="K32" s="225"/>
      <c r="L32" s="225"/>
      <c r="M32" s="225"/>
      <c r="N32" s="225"/>
      <c r="O32" s="245" t="s">
        <v>118</v>
      </c>
      <c r="P32" s="246">
        <v>960000</v>
      </c>
      <c r="Q32" s="203" t="s">
        <v>339</v>
      </c>
      <c r="R32" s="174" t="str">
        <f t="shared" si="8"/>
        <v>2.06.01</v>
      </c>
      <c r="S32" s="158" t="str">
        <f t="shared" si="9"/>
        <v>ALAT KANTOR</v>
      </c>
      <c r="T32" s="174">
        <f t="shared" si="10"/>
        <v>5</v>
      </c>
      <c r="U32" s="178">
        <f t="shared" si="11"/>
        <v>191998</v>
      </c>
      <c r="V32" s="174">
        <f t="shared" si="3"/>
        <v>7</v>
      </c>
      <c r="W32" s="178">
        <f t="shared" si="12"/>
        <v>959990</v>
      </c>
      <c r="X32" s="178">
        <f t="shared" si="13"/>
        <v>0</v>
      </c>
      <c r="Y32" s="178">
        <f t="shared" si="14"/>
        <v>0</v>
      </c>
      <c r="Z32" s="178">
        <f t="shared" si="15"/>
        <v>0</v>
      </c>
      <c r="AA32" s="178">
        <f t="shared" si="16"/>
        <v>0</v>
      </c>
      <c r="AB32" s="178">
        <f t="shared" si="17"/>
        <v>0</v>
      </c>
      <c r="AC32" s="174">
        <f t="shared" si="18"/>
        <v>2006</v>
      </c>
      <c r="AD32" s="236">
        <f t="shared" si="19"/>
        <v>10</v>
      </c>
      <c r="AE32" s="237">
        <f t="shared" si="24"/>
        <v>959990</v>
      </c>
      <c r="AF32" s="237">
        <f t="shared" si="25"/>
        <v>959990</v>
      </c>
      <c r="AG32" s="237">
        <f t="shared" si="22"/>
        <v>959990</v>
      </c>
      <c r="AH32" s="307"/>
      <c r="AI32" s="155"/>
      <c r="AJ32" s="155"/>
    </row>
    <row r="33" spans="1:36" s="124" customFormat="1" x14ac:dyDescent="0.2">
      <c r="A33" s="216"/>
      <c r="B33" s="242" t="s">
        <v>143</v>
      </c>
      <c r="C33" s="242" t="str">
        <f t="shared" si="23"/>
        <v>2.06.02.01.125.000</v>
      </c>
      <c r="D33" s="159" t="s">
        <v>132</v>
      </c>
      <c r="E33" s="242"/>
      <c r="F33" s="162" t="s">
        <v>176</v>
      </c>
      <c r="G33" s="163"/>
      <c r="H33" s="245" t="s">
        <v>200</v>
      </c>
      <c r="I33" s="253">
        <v>2006</v>
      </c>
      <c r="J33" s="163"/>
      <c r="K33" s="225"/>
      <c r="L33" s="225"/>
      <c r="M33" s="225"/>
      <c r="N33" s="225"/>
      <c r="O33" s="245" t="s">
        <v>118</v>
      </c>
      <c r="P33" s="246">
        <v>980000</v>
      </c>
      <c r="Q33" s="203" t="s">
        <v>110</v>
      </c>
      <c r="R33" s="174" t="str">
        <f t="shared" si="8"/>
        <v>2.06.02</v>
      </c>
      <c r="S33" s="158" t="str">
        <f t="shared" si="9"/>
        <v>ALAT RUMAH TANGGA</v>
      </c>
      <c r="T33" s="174">
        <f t="shared" si="10"/>
        <v>5</v>
      </c>
      <c r="U33" s="178">
        <f t="shared" si="11"/>
        <v>195998</v>
      </c>
      <c r="V33" s="174">
        <f t="shared" si="3"/>
        <v>7</v>
      </c>
      <c r="W33" s="178">
        <f t="shared" si="12"/>
        <v>979990</v>
      </c>
      <c r="X33" s="178">
        <f t="shared" si="13"/>
        <v>0</v>
      </c>
      <c r="Y33" s="178">
        <f t="shared" si="14"/>
        <v>0</v>
      </c>
      <c r="Z33" s="178">
        <f t="shared" si="15"/>
        <v>0</v>
      </c>
      <c r="AA33" s="178">
        <f t="shared" si="16"/>
        <v>0</v>
      </c>
      <c r="AB33" s="178">
        <f t="shared" si="17"/>
        <v>0</v>
      </c>
      <c r="AC33" s="174">
        <f t="shared" si="18"/>
        <v>2006</v>
      </c>
      <c r="AD33" s="236">
        <f t="shared" si="19"/>
        <v>10</v>
      </c>
      <c r="AE33" s="237">
        <f t="shared" si="24"/>
        <v>979990</v>
      </c>
      <c r="AF33" s="237">
        <f t="shared" si="25"/>
        <v>979990</v>
      </c>
      <c r="AG33" s="237">
        <f t="shared" si="22"/>
        <v>979990</v>
      </c>
      <c r="AH33" s="307"/>
      <c r="AI33" s="155"/>
      <c r="AJ33" s="155"/>
    </row>
    <row r="34" spans="1:36" s="124" customFormat="1" x14ac:dyDescent="0.2">
      <c r="A34" s="216"/>
      <c r="B34" s="242" t="s">
        <v>157</v>
      </c>
      <c r="C34" s="242" t="str">
        <f t="shared" si="23"/>
        <v>2.06.03.05.01.0001</v>
      </c>
      <c r="D34" s="159" t="s">
        <v>126</v>
      </c>
      <c r="E34" s="242"/>
      <c r="F34" s="162" t="s">
        <v>187</v>
      </c>
      <c r="G34" s="163"/>
      <c r="H34" s="245" t="s">
        <v>196</v>
      </c>
      <c r="I34" s="253">
        <v>2006</v>
      </c>
      <c r="J34" s="163"/>
      <c r="K34" s="225"/>
      <c r="L34" s="225"/>
      <c r="M34" s="225"/>
      <c r="N34" s="225"/>
      <c r="O34" s="245" t="s">
        <v>118</v>
      </c>
      <c r="P34" s="246">
        <v>7840000</v>
      </c>
      <c r="Q34" s="203"/>
      <c r="R34" s="174" t="str">
        <f t="shared" si="8"/>
        <v>2.06.03</v>
      </c>
      <c r="S34" s="158" t="str">
        <f t="shared" si="9"/>
        <v>KOMPUTER</v>
      </c>
      <c r="T34" s="174">
        <f t="shared" si="10"/>
        <v>4</v>
      </c>
      <c r="U34" s="178">
        <f t="shared" si="11"/>
        <v>1959997.5</v>
      </c>
      <c r="V34" s="174">
        <f t="shared" si="3"/>
        <v>7</v>
      </c>
      <c r="W34" s="178">
        <f t="shared" si="12"/>
        <v>7839990</v>
      </c>
      <c r="X34" s="178">
        <f t="shared" si="13"/>
        <v>0</v>
      </c>
      <c r="Y34" s="178">
        <f t="shared" si="14"/>
        <v>0</v>
      </c>
      <c r="Z34" s="178">
        <f t="shared" si="15"/>
        <v>0</v>
      </c>
      <c r="AA34" s="178">
        <f t="shared" si="16"/>
        <v>0</v>
      </c>
      <c r="AB34" s="178">
        <f t="shared" si="17"/>
        <v>0</v>
      </c>
      <c r="AC34" s="174">
        <f t="shared" si="18"/>
        <v>2006</v>
      </c>
      <c r="AD34" s="236">
        <f t="shared" si="19"/>
        <v>10</v>
      </c>
      <c r="AE34" s="237">
        <f t="shared" si="24"/>
        <v>7839990</v>
      </c>
      <c r="AF34" s="237">
        <f t="shared" si="25"/>
        <v>7839990</v>
      </c>
      <c r="AG34" s="237">
        <f t="shared" si="22"/>
        <v>7839990</v>
      </c>
      <c r="AH34" s="307"/>
      <c r="AI34" s="155"/>
      <c r="AJ34" s="155"/>
    </row>
    <row r="35" spans="1:36" s="124" customFormat="1" x14ac:dyDescent="0.2">
      <c r="A35" s="216"/>
      <c r="B35" s="242" t="s">
        <v>156</v>
      </c>
      <c r="C35" s="242" t="str">
        <f t="shared" si="23"/>
        <v>2.06.03.05.02.0001</v>
      </c>
      <c r="D35" s="159" t="s">
        <v>125</v>
      </c>
      <c r="E35" s="242"/>
      <c r="F35" s="162" t="s">
        <v>187</v>
      </c>
      <c r="G35" s="163"/>
      <c r="H35" s="245" t="s">
        <v>195</v>
      </c>
      <c r="I35" s="253">
        <v>2006</v>
      </c>
      <c r="J35" s="163"/>
      <c r="K35" s="225"/>
      <c r="L35" s="225"/>
      <c r="M35" s="225"/>
      <c r="N35" s="225"/>
      <c r="O35" s="245" t="s">
        <v>118</v>
      </c>
      <c r="P35" s="246">
        <v>800000</v>
      </c>
      <c r="Q35" s="203"/>
      <c r="R35" s="174" t="str">
        <f t="shared" si="8"/>
        <v>2.06.03</v>
      </c>
      <c r="S35" s="158" t="str">
        <f t="shared" si="9"/>
        <v>KOMPUTER</v>
      </c>
      <c r="T35" s="174">
        <f t="shared" si="10"/>
        <v>4</v>
      </c>
      <c r="U35" s="178">
        <f t="shared" si="11"/>
        <v>199997.5</v>
      </c>
      <c r="V35" s="174">
        <f t="shared" si="3"/>
        <v>7</v>
      </c>
      <c r="W35" s="178">
        <f t="shared" si="12"/>
        <v>799990</v>
      </c>
      <c r="X35" s="178">
        <f t="shared" si="13"/>
        <v>0</v>
      </c>
      <c r="Y35" s="178">
        <f t="shared" si="14"/>
        <v>0</v>
      </c>
      <c r="Z35" s="178">
        <f t="shared" si="15"/>
        <v>0</v>
      </c>
      <c r="AA35" s="178">
        <f t="shared" si="16"/>
        <v>0</v>
      </c>
      <c r="AB35" s="178">
        <f t="shared" si="17"/>
        <v>0</v>
      </c>
      <c r="AC35" s="174">
        <f t="shared" si="18"/>
        <v>2006</v>
      </c>
      <c r="AD35" s="236">
        <f t="shared" si="19"/>
        <v>10</v>
      </c>
      <c r="AE35" s="237">
        <f t="shared" si="24"/>
        <v>799990</v>
      </c>
      <c r="AF35" s="237">
        <f t="shared" si="25"/>
        <v>799990</v>
      </c>
      <c r="AG35" s="237">
        <f t="shared" si="22"/>
        <v>799990</v>
      </c>
      <c r="AH35" s="307"/>
      <c r="AI35" s="155"/>
      <c r="AJ35" s="155"/>
    </row>
    <row r="36" spans="1:36" s="124" customFormat="1" x14ac:dyDescent="0.2">
      <c r="A36" s="216"/>
      <c r="B36" s="242" t="s">
        <v>147</v>
      </c>
      <c r="C36" s="242" t="str">
        <f t="shared" si="23"/>
        <v>2.06.02.01.61.0001</v>
      </c>
      <c r="D36" s="159" t="s">
        <v>124</v>
      </c>
      <c r="E36" s="242"/>
      <c r="F36" s="162" t="s">
        <v>167</v>
      </c>
      <c r="G36" s="163"/>
      <c r="H36" s="245" t="s">
        <v>205</v>
      </c>
      <c r="I36" s="253">
        <v>2006</v>
      </c>
      <c r="J36" s="163"/>
      <c r="K36" s="225"/>
      <c r="L36" s="225"/>
      <c r="M36" s="225"/>
      <c r="N36" s="225"/>
      <c r="O36" s="245" t="s">
        <v>118</v>
      </c>
      <c r="P36" s="246">
        <v>1125000</v>
      </c>
      <c r="Q36" s="203" t="s">
        <v>110</v>
      </c>
      <c r="R36" s="174" t="str">
        <f t="shared" si="8"/>
        <v>2.06.02</v>
      </c>
      <c r="S36" s="158" t="str">
        <f t="shared" si="9"/>
        <v>ALAT RUMAH TANGGA</v>
      </c>
      <c r="T36" s="174">
        <f t="shared" si="10"/>
        <v>5</v>
      </c>
      <c r="U36" s="178">
        <f t="shared" si="11"/>
        <v>224998</v>
      </c>
      <c r="V36" s="174">
        <f t="shared" si="3"/>
        <v>7</v>
      </c>
      <c r="W36" s="178">
        <f t="shared" si="12"/>
        <v>1124990</v>
      </c>
      <c r="X36" s="178">
        <f t="shared" si="13"/>
        <v>0</v>
      </c>
      <c r="Y36" s="178">
        <f t="shared" si="14"/>
        <v>0</v>
      </c>
      <c r="Z36" s="178">
        <f t="shared" si="15"/>
        <v>0</v>
      </c>
      <c r="AA36" s="178">
        <f t="shared" si="16"/>
        <v>0</v>
      </c>
      <c r="AB36" s="178">
        <f t="shared" si="17"/>
        <v>0</v>
      </c>
      <c r="AC36" s="174">
        <f t="shared" si="18"/>
        <v>2006</v>
      </c>
      <c r="AD36" s="236">
        <f t="shared" si="19"/>
        <v>10</v>
      </c>
      <c r="AE36" s="237">
        <f t="shared" si="24"/>
        <v>1124990</v>
      </c>
      <c r="AF36" s="237">
        <f t="shared" si="25"/>
        <v>1124990</v>
      </c>
      <c r="AG36" s="237">
        <f t="shared" si="22"/>
        <v>1124990</v>
      </c>
      <c r="AH36" s="307"/>
      <c r="AI36" s="155"/>
      <c r="AJ36" s="155"/>
    </row>
    <row r="37" spans="1:36" s="124" customFormat="1" x14ac:dyDescent="0.2">
      <c r="A37" s="216"/>
      <c r="B37" s="242" t="s">
        <v>143</v>
      </c>
      <c r="C37" s="242" t="str">
        <f t="shared" si="23"/>
        <v>2.06.02.01.125.000</v>
      </c>
      <c r="D37" s="159" t="s">
        <v>132</v>
      </c>
      <c r="E37" s="242"/>
      <c r="F37" s="162" t="s">
        <v>176</v>
      </c>
      <c r="G37" s="163"/>
      <c r="H37" s="245" t="s">
        <v>200</v>
      </c>
      <c r="I37" s="253">
        <v>2006</v>
      </c>
      <c r="J37" s="163"/>
      <c r="K37" s="225"/>
      <c r="L37" s="225"/>
      <c r="M37" s="225"/>
      <c r="N37" s="225"/>
      <c r="O37" s="245" t="s">
        <v>118</v>
      </c>
      <c r="P37" s="246">
        <v>280000</v>
      </c>
      <c r="Q37" s="203" t="s">
        <v>110</v>
      </c>
      <c r="R37" s="174" t="str">
        <f t="shared" si="8"/>
        <v>2.06.02</v>
      </c>
      <c r="S37" s="158" t="str">
        <f t="shared" si="9"/>
        <v>ALAT RUMAH TANGGA</v>
      </c>
      <c r="T37" s="174">
        <f t="shared" si="10"/>
        <v>5</v>
      </c>
      <c r="U37" s="178">
        <f t="shared" si="11"/>
        <v>55998</v>
      </c>
      <c r="V37" s="174">
        <f t="shared" si="3"/>
        <v>7</v>
      </c>
      <c r="W37" s="178">
        <f t="shared" si="12"/>
        <v>279990</v>
      </c>
      <c r="X37" s="178">
        <f t="shared" si="13"/>
        <v>0</v>
      </c>
      <c r="Y37" s="178">
        <f t="shared" si="14"/>
        <v>0</v>
      </c>
      <c r="Z37" s="178">
        <f t="shared" si="15"/>
        <v>0</v>
      </c>
      <c r="AA37" s="178">
        <f t="shared" si="16"/>
        <v>0</v>
      </c>
      <c r="AB37" s="178">
        <f t="shared" si="17"/>
        <v>0</v>
      </c>
      <c r="AC37" s="174">
        <f t="shared" si="18"/>
        <v>2006</v>
      </c>
      <c r="AD37" s="236">
        <f t="shared" si="19"/>
        <v>10</v>
      </c>
      <c r="AE37" s="237">
        <f t="shared" si="24"/>
        <v>279990</v>
      </c>
      <c r="AF37" s="237">
        <f t="shared" si="25"/>
        <v>279990</v>
      </c>
      <c r="AG37" s="237">
        <f t="shared" si="22"/>
        <v>279990</v>
      </c>
      <c r="AH37" s="307"/>
      <c r="AI37" s="155"/>
      <c r="AJ37" s="155"/>
    </row>
    <row r="38" spans="1:36" s="124" customFormat="1" x14ac:dyDescent="0.2">
      <c r="A38" s="216"/>
      <c r="B38" s="242" t="s">
        <v>156</v>
      </c>
      <c r="C38" s="242" t="str">
        <f t="shared" si="23"/>
        <v>2.06.03.05.02.0001</v>
      </c>
      <c r="D38" s="159" t="s">
        <v>125</v>
      </c>
      <c r="E38" s="242"/>
      <c r="F38" s="162" t="s">
        <v>187</v>
      </c>
      <c r="G38" s="163"/>
      <c r="H38" s="245" t="s">
        <v>195</v>
      </c>
      <c r="I38" s="253">
        <v>2006</v>
      </c>
      <c r="J38" s="163"/>
      <c r="K38" s="225"/>
      <c r="L38" s="225"/>
      <c r="M38" s="225"/>
      <c r="N38" s="225"/>
      <c r="O38" s="245" t="s">
        <v>118</v>
      </c>
      <c r="P38" s="246">
        <v>680000</v>
      </c>
      <c r="Q38" s="203" t="s">
        <v>339</v>
      </c>
      <c r="R38" s="174" t="str">
        <f t="shared" si="8"/>
        <v>2.06.03</v>
      </c>
      <c r="S38" s="158" t="str">
        <f t="shared" si="9"/>
        <v>KOMPUTER</v>
      </c>
      <c r="T38" s="174">
        <f t="shared" si="10"/>
        <v>4</v>
      </c>
      <c r="U38" s="178">
        <f t="shared" si="11"/>
        <v>169997.5</v>
      </c>
      <c r="V38" s="174">
        <f t="shared" si="3"/>
        <v>7</v>
      </c>
      <c r="W38" s="178">
        <f t="shared" si="12"/>
        <v>679990</v>
      </c>
      <c r="X38" s="178">
        <f t="shared" si="13"/>
        <v>0</v>
      </c>
      <c r="Y38" s="178">
        <f t="shared" si="14"/>
        <v>0</v>
      </c>
      <c r="Z38" s="178">
        <f t="shared" si="15"/>
        <v>0</v>
      </c>
      <c r="AA38" s="178">
        <f t="shared" si="16"/>
        <v>0</v>
      </c>
      <c r="AB38" s="178">
        <f t="shared" si="17"/>
        <v>0</v>
      </c>
      <c r="AC38" s="174">
        <f t="shared" si="18"/>
        <v>2006</v>
      </c>
      <c r="AD38" s="236">
        <f t="shared" si="19"/>
        <v>10</v>
      </c>
      <c r="AE38" s="237">
        <f t="shared" si="24"/>
        <v>679990</v>
      </c>
      <c r="AF38" s="237">
        <f t="shared" si="25"/>
        <v>679990</v>
      </c>
      <c r="AG38" s="237">
        <f t="shared" si="22"/>
        <v>679990</v>
      </c>
      <c r="AH38" s="307"/>
      <c r="AI38" s="155"/>
      <c r="AJ38" s="155"/>
    </row>
    <row r="39" spans="1:36" s="124" customFormat="1" x14ac:dyDescent="0.2">
      <c r="A39" s="216"/>
      <c r="B39" s="242" t="s">
        <v>157</v>
      </c>
      <c r="C39" s="242" t="str">
        <f t="shared" si="23"/>
        <v>2.06.03.05.01.0001</v>
      </c>
      <c r="D39" s="159" t="s">
        <v>126</v>
      </c>
      <c r="E39" s="242"/>
      <c r="F39" s="162" t="s">
        <v>187</v>
      </c>
      <c r="G39" s="163"/>
      <c r="H39" s="245" t="s">
        <v>196</v>
      </c>
      <c r="I39" s="253">
        <v>2006</v>
      </c>
      <c r="J39" s="163"/>
      <c r="K39" s="225"/>
      <c r="L39" s="225"/>
      <c r="M39" s="225"/>
      <c r="N39" s="225"/>
      <c r="O39" s="245" t="s">
        <v>118</v>
      </c>
      <c r="P39" s="246">
        <v>7840000</v>
      </c>
      <c r="Q39" s="203" t="s">
        <v>339</v>
      </c>
      <c r="R39" s="174" t="str">
        <f t="shared" si="8"/>
        <v>2.06.03</v>
      </c>
      <c r="S39" s="158" t="str">
        <f t="shared" si="9"/>
        <v>KOMPUTER</v>
      </c>
      <c r="T39" s="174">
        <f t="shared" si="10"/>
        <v>4</v>
      </c>
      <c r="U39" s="178">
        <f t="shared" si="11"/>
        <v>1959997.5</v>
      </c>
      <c r="V39" s="174">
        <f t="shared" si="3"/>
        <v>7</v>
      </c>
      <c r="W39" s="178">
        <f t="shared" si="12"/>
        <v>7839990</v>
      </c>
      <c r="X39" s="178">
        <f t="shared" si="13"/>
        <v>0</v>
      </c>
      <c r="Y39" s="178">
        <f t="shared" si="14"/>
        <v>0</v>
      </c>
      <c r="Z39" s="178">
        <f t="shared" si="15"/>
        <v>0</v>
      </c>
      <c r="AA39" s="178">
        <f t="shared" si="16"/>
        <v>0</v>
      </c>
      <c r="AB39" s="178">
        <f t="shared" si="17"/>
        <v>0</v>
      </c>
      <c r="AC39" s="174">
        <f t="shared" si="18"/>
        <v>2006</v>
      </c>
      <c r="AD39" s="236">
        <f t="shared" si="19"/>
        <v>10</v>
      </c>
      <c r="AE39" s="237">
        <f t="shared" si="24"/>
        <v>7839990</v>
      </c>
      <c r="AF39" s="237">
        <f t="shared" si="25"/>
        <v>7839990</v>
      </c>
      <c r="AG39" s="237">
        <f t="shared" si="22"/>
        <v>7839990</v>
      </c>
      <c r="AH39" s="307"/>
      <c r="AI39" s="155"/>
      <c r="AJ39" s="155"/>
    </row>
    <row r="40" spans="1:36" s="124" customFormat="1" x14ac:dyDescent="0.2">
      <c r="A40" s="216"/>
      <c r="B40" s="242" t="s">
        <v>158</v>
      </c>
      <c r="C40" s="242" t="str">
        <f t="shared" si="23"/>
        <v>2.06.02.01.37.0001</v>
      </c>
      <c r="D40" s="159" t="s">
        <v>133</v>
      </c>
      <c r="E40" s="242"/>
      <c r="F40" s="162" t="s">
        <v>167</v>
      </c>
      <c r="G40" s="163"/>
      <c r="H40" s="245" t="s">
        <v>199</v>
      </c>
      <c r="I40" s="253">
        <v>2006</v>
      </c>
      <c r="J40" s="163"/>
      <c r="K40" s="225"/>
      <c r="L40" s="225"/>
      <c r="M40" s="225"/>
      <c r="N40" s="225"/>
      <c r="O40" s="245" t="s">
        <v>118</v>
      </c>
      <c r="P40" s="246">
        <v>160000</v>
      </c>
      <c r="Q40" s="203" t="s">
        <v>339</v>
      </c>
      <c r="R40" s="174" t="str">
        <f t="shared" si="8"/>
        <v>2.06.02</v>
      </c>
      <c r="S40" s="158" t="str">
        <f t="shared" si="9"/>
        <v>ALAT RUMAH TANGGA</v>
      </c>
      <c r="T40" s="174">
        <f t="shared" si="10"/>
        <v>5</v>
      </c>
      <c r="U40" s="178">
        <f t="shared" si="11"/>
        <v>31998</v>
      </c>
      <c r="V40" s="174">
        <f t="shared" si="3"/>
        <v>7</v>
      </c>
      <c r="W40" s="178">
        <f t="shared" si="12"/>
        <v>159990</v>
      </c>
      <c r="X40" s="178">
        <f t="shared" si="13"/>
        <v>0</v>
      </c>
      <c r="Y40" s="178">
        <f t="shared" si="14"/>
        <v>0</v>
      </c>
      <c r="Z40" s="178">
        <f t="shared" si="15"/>
        <v>0</v>
      </c>
      <c r="AA40" s="178">
        <f t="shared" si="16"/>
        <v>0</v>
      </c>
      <c r="AB40" s="178">
        <f t="shared" si="17"/>
        <v>0</v>
      </c>
      <c r="AC40" s="174">
        <f t="shared" si="18"/>
        <v>2006</v>
      </c>
      <c r="AD40" s="236">
        <f t="shared" si="19"/>
        <v>10</v>
      </c>
      <c r="AE40" s="237">
        <f t="shared" si="24"/>
        <v>159990</v>
      </c>
      <c r="AF40" s="237">
        <f t="shared" si="25"/>
        <v>159990</v>
      </c>
      <c r="AG40" s="237">
        <f t="shared" si="22"/>
        <v>159990</v>
      </c>
      <c r="AH40" s="307"/>
      <c r="AI40" s="155"/>
      <c r="AJ40" s="155"/>
    </row>
    <row r="41" spans="1:36" s="124" customFormat="1" x14ac:dyDescent="0.2">
      <c r="A41" s="216"/>
      <c r="B41" s="242" t="s">
        <v>160</v>
      </c>
      <c r="C41" s="242" t="str">
        <f t="shared" si="23"/>
        <v>2.06.01.04.25.0001</v>
      </c>
      <c r="D41" s="159" t="s">
        <v>135</v>
      </c>
      <c r="E41" s="242"/>
      <c r="F41" s="162" t="s">
        <v>189</v>
      </c>
      <c r="G41" s="163"/>
      <c r="H41" s="245" t="s">
        <v>196</v>
      </c>
      <c r="I41" s="253">
        <v>2006</v>
      </c>
      <c r="J41" s="163"/>
      <c r="K41" s="225"/>
      <c r="L41" s="225"/>
      <c r="M41" s="225"/>
      <c r="N41" s="225"/>
      <c r="O41" s="245" t="s">
        <v>118</v>
      </c>
      <c r="P41" s="246">
        <v>1200000</v>
      </c>
      <c r="Q41" s="203" t="s">
        <v>110</v>
      </c>
      <c r="R41" s="174" t="str">
        <f t="shared" si="8"/>
        <v>2.06.01</v>
      </c>
      <c r="S41" s="158" t="str">
        <f t="shared" si="9"/>
        <v>ALAT KANTOR</v>
      </c>
      <c r="T41" s="174">
        <f t="shared" si="10"/>
        <v>5</v>
      </c>
      <c r="U41" s="178">
        <f t="shared" si="11"/>
        <v>239998</v>
      </c>
      <c r="V41" s="174">
        <f t="shared" si="3"/>
        <v>7</v>
      </c>
      <c r="W41" s="178">
        <f t="shared" si="12"/>
        <v>1199990</v>
      </c>
      <c r="X41" s="178">
        <f t="shared" si="13"/>
        <v>0</v>
      </c>
      <c r="Y41" s="178">
        <f t="shared" si="14"/>
        <v>0</v>
      </c>
      <c r="Z41" s="178">
        <f t="shared" si="15"/>
        <v>0</v>
      </c>
      <c r="AA41" s="178">
        <f t="shared" si="16"/>
        <v>0</v>
      </c>
      <c r="AB41" s="178">
        <f t="shared" si="17"/>
        <v>0</v>
      </c>
      <c r="AC41" s="174">
        <f t="shared" si="18"/>
        <v>2006</v>
      </c>
      <c r="AD41" s="236">
        <f t="shared" si="19"/>
        <v>10</v>
      </c>
      <c r="AE41" s="237">
        <f t="shared" si="24"/>
        <v>1199990</v>
      </c>
      <c r="AF41" s="237">
        <f t="shared" si="25"/>
        <v>1199990</v>
      </c>
      <c r="AG41" s="237">
        <f t="shared" si="22"/>
        <v>1199990</v>
      </c>
      <c r="AH41" s="307"/>
      <c r="AI41" s="155"/>
      <c r="AJ41" s="155"/>
    </row>
    <row r="42" spans="1:36" s="124" customFormat="1" x14ac:dyDescent="0.2">
      <c r="A42" s="216"/>
      <c r="B42" s="242" t="s">
        <v>143</v>
      </c>
      <c r="C42" s="242" t="str">
        <f t="shared" si="23"/>
        <v>2.06.02.01.125.000</v>
      </c>
      <c r="D42" s="159" t="s">
        <v>132</v>
      </c>
      <c r="E42" s="242"/>
      <c r="F42" s="162" t="s">
        <v>190</v>
      </c>
      <c r="G42" s="163"/>
      <c r="H42" s="245" t="s">
        <v>200</v>
      </c>
      <c r="I42" s="253">
        <v>2006</v>
      </c>
      <c r="J42" s="163"/>
      <c r="K42" s="225"/>
      <c r="L42" s="225"/>
      <c r="M42" s="225"/>
      <c r="N42" s="225"/>
      <c r="O42" s="245" t="s">
        <v>118</v>
      </c>
      <c r="P42" s="246">
        <v>245000</v>
      </c>
      <c r="Q42" s="203" t="s">
        <v>339</v>
      </c>
      <c r="R42" s="174" t="str">
        <f t="shared" si="8"/>
        <v>2.06.02</v>
      </c>
      <c r="S42" s="158" t="str">
        <f t="shared" si="9"/>
        <v>ALAT RUMAH TANGGA</v>
      </c>
      <c r="T42" s="174">
        <f t="shared" si="10"/>
        <v>5</v>
      </c>
      <c r="U42" s="178">
        <f t="shared" si="11"/>
        <v>48998</v>
      </c>
      <c r="V42" s="174">
        <f t="shared" si="3"/>
        <v>7</v>
      </c>
      <c r="W42" s="178">
        <f t="shared" si="12"/>
        <v>244990</v>
      </c>
      <c r="X42" s="178">
        <f t="shared" si="13"/>
        <v>0</v>
      </c>
      <c r="Y42" s="178">
        <f t="shared" si="14"/>
        <v>0</v>
      </c>
      <c r="Z42" s="178">
        <f t="shared" si="15"/>
        <v>0</v>
      </c>
      <c r="AA42" s="178">
        <f t="shared" si="16"/>
        <v>0</v>
      </c>
      <c r="AB42" s="178">
        <f t="shared" si="17"/>
        <v>0</v>
      </c>
      <c r="AC42" s="174">
        <f t="shared" si="18"/>
        <v>2006</v>
      </c>
      <c r="AD42" s="236">
        <f t="shared" si="19"/>
        <v>10</v>
      </c>
      <c r="AE42" s="237">
        <f t="shared" si="24"/>
        <v>244990</v>
      </c>
      <c r="AF42" s="237">
        <f t="shared" si="25"/>
        <v>244990</v>
      </c>
      <c r="AG42" s="237">
        <f t="shared" si="22"/>
        <v>244990</v>
      </c>
      <c r="AH42" s="307"/>
      <c r="AI42" s="155"/>
      <c r="AJ42" s="155"/>
    </row>
    <row r="43" spans="1:36" s="124" customFormat="1" x14ac:dyDescent="0.2">
      <c r="A43" s="216"/>
      <c r="B43" s="242" t="s">
        <v>165</v>
      </c>
      <c r="C43" s="242" t="str">
        <f t="shared" si="23"/>
        <v>2.06.01.05.59.0001</v>
      </c>
      <c r="D43" s="159" t="s">
        <v>140</v>
      </c>
      <c r="E43" s="242"/>
      <c r="F43" s="162" t="s">
        <v>191</v>
      </c>
      <c r="G43" s="163"/>
      <c r="H43" s="245" t="s">
        <v>206</v>
      </c>
      <c r="I43" s="253">
        <v>2006</v>
      </c>
      <c r="J43" s="163"/>
      <c r="K43" s="225"/>
      <c r="L43" s="225"/>
      <c r="M43" s="225"/>
      <c r="N43" s="225"/>
      <c r="O43" s="245" t="s">
        <v>118</v>
      </c>
      <c r="P43" s="246">
        <v>520000</v>
      </c>
      <c r="Q43" s="203" t="s">
        <v>110</v>
      </c>
      <c r="R43" s="174" t="str">
        <f t="shared" si="8"/>
        <v>2.06.01</v>
      </c>
      <c r="S43" s="158" t="str">
        <f t="shared" si="9"/>
        <v>ALAT KANTOR</v>
      </c>
      <c r="T43" s="174">
        <f t="shared" si="10"/>
        <v>5</v>
      </c>
      <c r="U43" s="178">
        <f t="shared" si="11"/>
        <v>103998</v>
      </c>
      <c r="V43" s="174">
        <f t="shared" si="3"/>
        <v>7</v>
      </c>
      <c r="W43" s="178">
        <f t="shared" si="12"/>
        <v>519990</v>
      </c>
      <c r="X43" s="178">
        <f t="shared" si="13"/>
        <v>0</v>
      </c>
      <c r="Y43" s="178">
        <f t="shared" si="14"/>
        <v>0</v>
      </c>
      <c r="Z43" s="178">
        <f t="shared" si="15"/>
        <v>0</v>
      </c>
      <c r="AA43" s="178">
        <f t="shared" si="16"/>
        <v>0</v>
      </c>
      <c r="AB43" s="178">
        <f t="shared" si="17"/>
        <v>0</v>
      </c>
      <c r="AC43" s="174">
        <f t="shared" si="18"/>
        <v>2006</v>
      </c>
      <c r="AD43" s="236">
        <f t="shared" si="19"/>
        <v>10</v>
      </c>
      <c r="AE43" s="237">
        <f t="shared" si="24"/>
        <v>519990</v>
      </c>
      <c r="AF43" s="237">
        <f t="shared" si="25"/>
        <v>519990</v>
      </c>
      <c r="AG43" s="237">
        <f t="shared" si="22"/>
        <v>519990</v>
      </c>
      <c r="AH43" s="307"/>
      <c r="AI43" s="155"/>
      <c r="AJ43" s="155"/>
    </row>
    <row r="44" spans="1:36" s="124" customFormat="1" x14ac:dyDescent="0.2">
      <c r="A44" s="216"/>
      <c r="B44" s="242" t="s">
        <v>143</v>
      </c>
      <c r="C44" s="242" t="str">
        <f t="shared" si="23"/>
        <v>2.06.02.01.125.000</v>
      </c>
      <c r="D44" s="159" t="s">
        <v>132</v>
      </c>
      <c r="E44" s="242"/>
      <c r="F44" s="162" t="s">
        <v>176</v>
      </c>
      <c r="G44" s="163"/>
      <c r="H44" s="245" t="s">
        <v>200</v>
      </c>
      <c r="I44" s="253">
        <v>2006</v>
      </c>
      <c r="J44" s="163"/>
      <c r="K44" s="225"/>
      <c r="L44" s="225"/>
      <c r="M44" s="225"/>
      <c r="N44" s="225"/>
      <c r="O44" s="245" t="s">
        <v>118</v>
      </c>
      <c r="P44" s="246">
        <v>280000</v>
      </c>
      <c r="Q44" s="203" t="s">
        <v>110</v>
      </c>
      <c r="R44" s="174" t="str">
        <f t="shared" si="8"/>
        <v>2.06.02</v>
      </c>
      <c r="S44" s="158" t="str">
        <f t="shared" si="9"/>
        <v>ALAT RUMAH TANGGA</v>
      </c>
      <c r="T44" s="174">
        <f t="shared" si="10"/>
        <v>5</v>
      </c>
      <c r="U44" s="178">
        <f t="shared" si="11"/>
        <v>55998</v>
      </c>
      <c r="V44" s="174">
        <f t="shared" si="3"/>
        <v>7</v>
      </c>
      <c r="W44" s="178">
        <f t="shared" si="12"/>
        <v>279990</v>
      </c>
      <c r="X44" s="178">
        <f t="shared" si="13"/>
        <v>0</v>
      </c>
      <c r="Y44" s="178">
        <f t="shared" si="14"/>
        <v>0</v>
      </c>
      <c r="Z44" s="178">
        <f t="shared" si="15"/>
        <v>0</v>
      </c>
      <c r="AA44" s="178">
        <f t="shared" si="16"/>
        <v>0</v>
      </c>
      <c r="AB44" s="178">
        <f t="shared" si="17"/>
        <v>0</v>
      </c>
      <c r="AC44" s="174">
        <f t="shared" si="18"/>
        <v>2006</v>
      </c>
      <c r="AD44" s="236">
        <f t="shared" si="19"/>
        <v>10</v>
      </c>
      <c r="AE44" s="237">
        <f t="shared" si="24"/>
        <v>279990</v>
      </c>
      <c r="AF44" s="237">
        <f t="shared" si="25"/>
        <v>279990</v>
      </c>
      <c r="AG44" s="237">
        <f t="shared" si="22"/>
        <v>279990</v>
      </c>
      <c r="AH44" s="307"/>
      <c r="AI44" s="155"/>
      <c r="AJ44" s="155"/>
    </row>
    <row r="45" spans="1:36" s="124" customFormat="1" x14ac:dyDescent="0.2">
      <c r="A45" s="216"/>
      <c r="B45" s="242" t="s">
        <v>146</v>
      </c>
      <c r="C45" s="242" t="str">
        <f t="shared" si="23"/>
        <v>2.06.02.04.06.0001</v>
      </c>
      <c r="D45" s="159" t="s">
        <v>123</v>
      </c>
      <c r="E45" s="242"/>
      <c r="F45" s="162" t="s">
        <v>192</v>
      </c>
      <c r="G45" s="163"/>
      <c r="H45" s="245" t="s">
        <v>197</v>
      </c>
      <c r="I45" s="253">
        <v>2006</v>
      </c>
      <c r="J45" s="163"/>
      <c r="K45" s="225"/>
      <c r="L45" s="225"/>
      <c r="M45" s="225"/>
      <c r="N45" s="225"/>
      <c r="O45" s="245" t="s">
        <v>118</v>
      </c>
      <c r="P45" s="246">
        <v>140000</v>
      </c>
      <c r="Q45" s="203" t="s">
        <v>339</v>
      </c>
      <c r="R45" s="174" t="str">
        <f t="shared" si="8"/>
        <v>2.06.02</v>
      </c>
      <c r="S45" s="158" t="str">
        <f t="shared" si="9"/>
        <v>ALAT RUMAH TANGGA</v>
      </c>
      <c r="T45" s="174">
        <f t="shared" si="10"/>
        <v>5</v>
      </c>
      <c r="U45" s="178">
        <f t="shared" si="11"/>
        <v>27998</v>
      </c>
      <c r="V45" s="174">
        <f t="shared" si="3"/>
        <v>7</v>
      </c>
      <c r="W45" s="178">
        <f t="shared" si="12"/>
        <v>139990</v>
      </c>
      <c r="X45" s="178">
        <f t="shared" si="13"/>
        <v>0</v>
      </c>
      <c r="Y45" s="178">
        <f t="shared" si="14"/>
        <v>0</v>
      </c>
      <c r="Z45" s="178">
        <f t="shared" si="15"/>
        <v>0</v>
      </c>
      <c r="AA45" s="178">
        <f t="shared" si="16"/>
        <v>0</v>
      </c>
      <c r="AB45" s="178">
        <f t="shared" si="17"/>
        <v>0</v>
      </c>
      <c r="AC45" s="174">
        <f t="shared" si="18"/>
        <v>2006</v>
      </c>
      <c r="AD45" s="236">
        <f t="shared" si="19"/>
        <v>10</v>
      </c>
      <c r="AE45" s="237">
        <f t="shared" si="24"/>
        <v>139990</v>
      </c>
      <c r="AF45" s="237">
        <f t="shared" si="25"/>
        <v>139990</v>
      </c>
      <c r="AG45" s="237">
        <f t="shared" si="22"/>
        <v>139990</v>
      </c>
      <c r="AH45" s="307"/>
      <c r="AI45" s="155"/>
      <c r="AJ45" s="155"/>
    </row>
    <row r="46" spans="1:36" s="124" customFormat="1" x14ac:dyDescent="0.2">
      <c r="A46" s="216"/>
      <c r="B46" s="242" t="s">
        <v>166</v>
      </c>
      <c r="C46" s="242" t="str">
        <f t="shared" si="23"/>
        <v>2.06.01.05.46.0001</v>
      </c>
      <c r="D46" s="159" t="s">
        <v>141</v>
      </c>
      <c r="E46" s="242"/>
      <c r="F46" s="162" t="s">
        <v>184</v>
      </c>
      <c r="G46" s="163"/>
      <c r="H46" s="245" t="s">
        <v>194</v>
      </c>
      <c r="I46" s="253">
        <v>2006</v>
      </c>
      <c r="J46" s="163"/>
      <c r="K46" s="225"/>
      <c r="L46" s="225"/>
      <c r="M46" s="225"/>
      <c r="N46" s="225"/>
      <c r="O46" s="245" t="s">
        <v>118</v>
      </c>
      <c r="P46" s="246">
        <v>864000</v>
      </c>
      <c r="Q46" s="203" t="s">
        <v>339</v>
      </c>
      <c r="R46" s="174" t="str">
        <f t="shared" si="8"/>
        <v>2.06.01</v>
      </c>
      <c r="S46" s="158" t="str">
        <f t="shared" si="9"/>
        <v>ALAT KANTOR</v>
      </c>
      <c r="T46" s="174">
        <f t="shared" si="10"/>
        <v>5</v>
      </c>
      <c r="U46" s="178">
        <f t="shared" si="11"/>
        <v>172798</v>
      </c>
      <c r="V46" s="174">
        <f t="shared" si="3"/>
        <v>7</v>
      </c>
      <c r="W46" s="178">
        <f t="shared" si="12"/>
        <v>863990</v>
      </c>
      <c r="X46" s="178">
        <f t="shared" si="13"/>
        <v>0</v>
      </c>
      <c r="Y46" s="178">
        <f t="shared" si="14"/>
        <v>0</v>
      </c>
      <c r="Z46" s="178">
        <f t="shared" si="15"/>
        <v>0</v>
      </c>
      <c r="AA46" s="178">
        <f t="shared" si="16"/>
        <v>0</v>
      </c>
      <c r="AB46" s="178">
        <f t="shared" si="17"/>
        <v>0</v>
      </c>
      <c r="AC46" s="174">
        <f t="shared" si="18"/>
        <v>2006</v>
      </c>
      <c r="AD46" s="236">
        <f t="shared" si="19"/>
        <v>10</v>
      </c>
      <c r="AE46" s="237">
        <f t="shared" si="24"/>
        <v>863990</v>
      </c>
      <c r="AF46" s="237">
        <f t="shared" si="25"/>
        <v>863990</v>
      </c>
      <c r="AG46" s="237">
        <f t="shared" si="22"/>
        <v>863990</v>
      </c>
      <c r="AH46" s="307"/>
      <c r="AI46" s="155"/>
      <c r="AJ46" s="155"/>
    </row>
    <row r="47" spans="1:36" s="124" customFormat="1" x14ac:dyDescent="0.2">
      <c r="A47" s="216"/>
      <c r="B47" s="242" t="s">
        <v>223</v>
      </c>
      <c r="C47" s="242" t="str">
        <f t="shared" si="23"/>
        <v>2.06.01.04.04</v>
      </c>
      <c r="D47" s="159" t="s">
        <v>216</v>
      </c>
      <c r="E47" s="242"/>
      <c r="F47" s="162" t="s">
        <v>229</v>
      </c>
      <c r="G47" s="163" t="s">
        <v>234</v>
      </c>
      <c r="H47" s="245" t="s">
        <v>236</v>
      </c>
      <c r="I47" s="253">
        <v>2007</v>
      </c>
      <c r="J47" s="163"/>
      <c r="K47" s="225"/>
      <c r="L47" s="225"/>
      <c r="M47" s="225"/>
      <c r="N47" s="225"/>
      <c r="O47" s="245" t="s">
        <v>118</v>
      </c>
      <c r="P47" s="246">
        <v>14850000</v>
      </c>
      <c r="Q47" s="203" t="s">
        <v>339</v>
      </c>
      <c r="R47" s="174" t="str">
        <f t="shared" si="8"/>
        <v>2.06.01</v>
      </c>
      <c r="S47" s="158" t="str">
        <f t="shared" si="9"/>
        <v>ALAT KANTOR</v>
      </c>
      <c r="T47" s="174">
        <f t="shared" si="10"/>
        <v>5</v>
      </c>
      <c r="U47" s="178">
        <f t="shared" si="11"/>
        <v>2969998</v>
      </c>
      <c r="V47" s="174">
        <f t="shared" si="3"/>
        <v>6</v>
      </c>
      <c r="W47" s="178">
        <f t="shared" si="12"/>
        <v>14849990</v>
      </c>
      <c r="X47" s="178">
        <f t="shared" si="13"/>
        <v>0</v>
      </c>
      <c r="Y47" s="178">
        <f t="shared" si="14"/>
        <v>0</v>
      </c>
      <c r="Z47" s="178">
        <f t="shared" si="15"/>
        <v>0</v>
      </c>
      <c r="AA47" s="178">
        <f t="shared" si="16"/>
        <v>0</v>
      </c>
      <c r="AB47" s="178">
        <f t="shared" si="17"/>
        <v>0</v>
      </c>
      <c r="AC47" s="174">
        <f t="shared" si="18"/>
        <v>2007</v>
      </c>
      <c r="AD47" s="236">
        <f t="shared" si="19"/>
        <v>10</v>
      </c>
      <c r="AE47" s="237">
        <f t="shared" si="24"/>
        <v>14849990</v>
      </c>
      <c r="AF47" s="237">
        <f t="shared" si="25"/>
        <v>14849990</v>
      </c>
      <c r="AG47" s="237">
        <f t="shared" si="22"/>
        <v>14849990</v>
      </c>
      <c r="AH47" s="307"/>
      <c r="AI47" s="155"/>
      <c r="AJ47" s="155"/>
    </row>
    <row r="48" spans="1:36" s="124" customFormat="1" x14ac:dyDescent="0.2">
      <c r="A48" s="216"/>
      <c r="B48" s="242" t="s">
        <v>224</v>
      </c>
      <c r="C48" s="242" t="str">
        <f t="shared" si="23"/>
        <v>2.07.02.01.14</v>
      </c>
      <c r="D48" s="159" t="s">
        <v>217</v>
      </c>
      <c r="E48" s="242"/>
      <c r="F48" s="162"/>
      <c r="G48" s="163"/>
      <c r="H48" s="245" t="s">
        <v>236</v>
      </c>
      <c r="I48" s="253">
        <v>2007</v>
      </c>
      <c r="J48" s="163"/>
      <c r="K48" s="225"/>
      <c r="L48" s="225"/>
      <c r="M48" s="225"/>
      <c r="N48" s="225"/>
      <c r="O48" s="245" t="s">
        <v>118</v>
      </c>
      <c r="P48" s="246">
        <v>3960000</v>
      </c>
      <c r="Q48" s="203"/>
      <c r="R48" s="174" t="str">
        <f t="shared" si="8"/>
        <v>2.07.02</v>
      </c>
      <c r="S48" s="158" t="str">
        <f t="shared" si="9"/>
        <v>ALAT KOMUNIKASI</v>
      </c>
      <c r="T48" s="174">
        <f t="shared" si="10"/>
        <v>5</v>
      </c>
      <c r="U48" s="178">
        <f t="shared" si="11"/>
        <v>791998</v>
      </c>
      <c r="V48" s="174">
        <f t="shared" si="3"/>
        <v>6</v>
      </c>
      <c r="W48" s="178">
        <f t="shared" si="12"/>
        <v>3959990</v>
      </c>
      <c r="X48" s="178">
        <f t="shared" si="13"/>
        <v>0</v>
      </c>
      <c r="Y48" s="178">
        <f t="shared" si="14"/>
        <v>0</v>
      </c>
      <c r="Z48" s="178">
        <f t="shared" si="15"/>
        <v>0</v>
      </c>
      <c r="AA48" s="178">
        <f t="shared" si="16"/>
        <v>0</v>
      </c>
      <c r="AB48" s="178">
        <f t="shared" si="17"/>
        <v>0</v>
      </c>
      <c r="AC48" s="174">
        <f t="shared" si="18"/>
        <v>2007</v>
      </c>
      <c r="AD48" s="236">
        <f t="shared" si="19"/>
        <v>10</v>
      </c>
      <c r="AE48" s="237">
        <f t="shared" si="24"/>
        <v>3959990</v>
      </c>
      <c r="AF48" s="237">
        <f t="shared" si="25"/>
        <v>3959990</v>
      </c>
      <c r="AG48" s="237">
        <f t="shared" si="22"/>
        <v>3959990</v>
      </c>
      <c r="AH48" s="307"/>
      <c r="AI48" s="155"/>
      <c r="AJ48" s="155"/>
    </row>
    <row r="49" spans="1:36" s="124" customFormat="1" x14ac:dyDescent="0.2">
      <c r="A49" s="216"/>
      <c r="B49" s="242" t="s">
        <v>222</v>
      </c>
      <c r="C49" s="242" t="str">
        <f>MID(B49,2,18)</f>
        <v>2.06.02.04.04</v>
      </c>
      <c r="D49" s="159" t="s">
        <v>215</v>
      </c>
      <c r="E49" s="242"/>
      <c r="F49" s="162" t="s">
        <v>174</v>
      </c>
      <c r="G49" s="163" t="s">
        <v>233</v>
      </c>
      <c r="H49" s="245" t="s">
        <v>236</v>
      </c>
      <c r="I49" s="253">
        <v>2007</v>
      </c>
      <c r="J49" s="163" t="s">
        <v>240</v>
      </c>
      <c r="K49" s="225"/>
      <c r="L49" s="225"/>
      <c r="M49" s="225"/>
      <c r="N49" s="225"/>
      <c r="O49" s="245" t="s">
        <v>118</v>
      </c>
      <c r="P49" s="246">
        <v>25410000</v>
      </c>
      <c r="Q49" s="203" t="s">
        <v>110</v>
      </c>
      <c r="R49" s="174" t="str">
        <f t="shared" si="8"/>
        <v>2.06.02</v>
      </c>
      <c r="S49" s="158" t="str">
        <f t="shared" si="9"/>
        <v>ALAT RUMAH TANGGA</v>
      </c>
      <c r="T49" s="174">
        <f t="shared" si="10"/>
        <v>5</v>
      </c>
      <c r="U49" s="178">
        <f t="shared" si="11"/>
        <v>5081998</v>
      </c>
      <c r="V49" s="174">
        <f t="shared" si="3"/>
        <v>6</v>
      </c>
      <c r="W49" s="178">
        <f t="shared" si="12"/>
        <v>25409990</v>
      </c>
      <c r="X49" s="178">
        <f t="shared" si="13"/>
        <v>0</v>
      </c>
      <c r="Y49" s="178">
        <f t="shared" si="14"/>
        <v>0</v>
      </c>
      <c r="Z49" s="178">
        <f t="shared" si="15"/>
        <v>0</v>
      </c>
      <c r="AA49" s="178">
        <f t="shared" si="16"/>
        <v>0</v>
      </c>
      <c r="AB49" s="178">
        <f t="shared" si="17"/>
        <v>0</v>
      </c>
      <c r="AC49" s="174">
        <f t="shared" si="18"/>
        <v>2007</v>
      </c>
      <c r="AD49" s="236">
        <f t="shared" si="19"/>
        <v>10</v>
      </c>
      <c r="AE49" s="237">
        <f t="shared" si="24"/>
        <v>25409990</v>
      </c>
      <c r="AF49" s="237">
        <f t="shared" si="25"/>
        <v>25409990</v>
      </c>
      <c r="AG49" s="237">
        <f t="shared" si="22"/>
        <v>25409990</v>
      </c>
      <c r="AH49" s="307"/>
      <c r="AI49" s="155"/>
      <c r="AJ49" s="155"/>
    </row>
    <row r="50" spans="1:36" s="124" customFormat="1" x14ac:dyDescent="0.2">
      <c r="A50" s="216"/>
      <c r="B50" s="242" t="s">
        <v>227</v>
      </c>
      <c r="C50" s="242" t="str">
        <f t="shared" ref="C50:C80" si="26">MID(B50,2,18)</f>
        <v>2.06.03.02.01</v>
      </c>
      <c r="D50" s="159" t="s">
        <v>220</v>
      </c>
      <c r="E50" s="242"/>
      <c r="F50" s="162" t="s">
        <v>232</v>
      </c>
      <c r="G50" s="163"/>
      <c r="H50" s="245" t="s">
        <v>236</v>
      </c>
      <c r="I50" s="253">
        <v>2007</v>
      </c>
      <c r="J50" s="163"/>
      <c r="K50" s="225"/>
      <c r="L50" s="225"/>
      <c r="M50" s="225"/>
      <c r="N50" s="225"/>
      <c r="O50" s="245" t="s">
        <v>118</v>
      </c>
      <c r="P50" s="246">
        <v>64509200</v>
      </c>
      <c r="Q50" s="203" t="s">
        <v>110</v>
      </c>
      <c r="R50" s="174" t="str">
        <f t="shared" si="8"/>
        <v>2.06.03</v>
      </c>
      <c r="S50" s="158" t="str">
        <f t="shared" si="9"/>
        <v>KOMPUTER</v>
      </c>
      <c r="T50" s="174">
        <f t="shared" si="10"/>
        <v>4</v>
      </c>
      <c r="U50" s="178">
        <f t="shared" si="11"/>
        <v>16127297.5</v>
      </c>
      <c r="V50" s="174">
        <f t="shared" si="3"/>
        <v>6</v>
      </c>
      <c r="W50" s="178">
        <f t="shared" si="12"/>
        <v>64509190</v>
      </c>
      <c r="X50" s="178">
        <f t="shared" si="13"/>
        <v>0</v>
      </c>
      <c r="Y50" s="178">
        <f t="shared" si="14"/>
        <v>0</v>
      </c>
      <c r="Z50" s="178">
        <f t="shared" si="15"/>
        <v>0</v>
      </c>
      <c r="AA50" s="178">
        <f t="shared" si="16"/>
        <v>0</v>
      </c>
      <c r="AB50" s="178">
        <f t="shared" si="17"/>
        <v>0</v>
      </c>
      <c r="AC50" s="174">
        <f t="shared" si="18"/>
        <v>2007</v>
      </c>
      <c r="AD50" s="236">
        <f t="shared" si="19"/>
        <v>10</v>
      </c>
      <c r="AE50" s="237">
        <f t="shared" si="24"/>
        <v>64509190</v>
      </c>
      <c r="AF50" s="237">
        <f t="shared" si="25"/>
        <v>64509190</v>
      </c>
      <c r="AG50" s="237">
        <f t="shared" si="22"/>
        <v>64509190</v>
      </c>
      <c r="AH50" s="307"/>
      <c r="AI50" s="155"/>
      <c r="AJ50" s="155"/>
    </row>
    <row r="51" spans="1:36" s="124" customFormat="1" x14ac:dyDescent="0.2">
      <c r="A51" s="216"/>
      <c r="B51" s="242" t="s">
        <v>228</v>
      </c>
      <c r="C51" s="242" t="str">
        <f t="shared" si="26"/>
        <v>2.06.02.01.37</v>
      </c>
      <c r="D51" s="159" t="s">
        <v>221</v>
      </c>
      <c r="E51" s="242"/>
      <c r="F51" s="162" t="s">
        <v>231</v>
      </c>
      <c r="G51" s="163" t="s">
        <v>235</v>
      </c>
      <c r="H51" s="245" t="s">
        <v>238</v>
      </c>
      <c r="I51" s="253">
        <v>2007</v>
      </c>
      <c r="J51" s="163"/>
      <c r="K51" s="225"/>
      <c r="L51" s="225"/>
      <c r="M51" s="225"/>
      <c r="N51" s="225"/>
      <c r="O51" s="245" t="s">
        <v>118</v>
      </c>
      <c r="P51" s="246">
        <v>4356000</v>
      </c>
      <c r="Q51" s="203" t="s">
        <v>110</v>
      </c>
      <c r="R51" s="174" t="str">
        <f t="shared" si="8"/>
        <v>2.06.02</v>
      </c>
      <c r="S51" s="158" t="str">
        <f t="shared" si="9"/>
        <v>ALAT RUMAH TANGGA</v>
      </c>
      <c r="T51" s="174">
        <f t="shared" si="10"/>
        <v>5</v>
      </c>
      <c r="U51" s="178">
        <f t="shared" si="11"/>
        <v>871198</v>
      </c>
      <c r="V51" s="174">
        <f t="shared" si="3"/>
        <v>6</v>
      </c>
      <c r="W51" s="178">
        <f t="shared" si="12"/>
        <v>4355990</v>
      </c>
      <c r="X51" s="178">
        <f t="shared" si="13"/>
        <v>0</v>
      </c>
      <c r="Y51" s="178">
        <f t="shared" si="14"/>
        <v>0</v>
      </c>
      <c r="Z51" s="178">
        <f t="shared" si="15"/>
        <v>0</v>
      </c>
      <c r="AA51" s="178">
        <f t="shared" si="16"/>
        <v>0</v>
      </c>
      <c r="AB51" s="178">
        <f t="shared" si="17"/>
        <v>0</v>
      </c>
      <c r="AC51" s="174">
        <f t="shared" si="18"/>
        <v>2007</v>
      </c>
      <c r="AD51" s="236">
        <f t="shared" si="19"/>
        <v>10</v>
      </c>
      <c r="AE51" s="237">
        <f t="shared" si="24"/>
        <v>4355990</v>
      </c>
      <c r="AF51" s="237">
        <f t="shared" si="25"/>
        <v>4355990</v>
      </c>
      <c r="AG51" s="237">
        <f t="shared" si="22"/>
        <v>4355990</v>
      </c>
      <c r="AH51" s="307"/>
      <c r="AI51" s="155"/>
      <c r="AJ51" s="155"/>
    </row>
    <row r="52" spans="1:36" s="124" customFormat="1" x14ac:dyDescent="0.2">
      <c r="A52" s="216"/>
      <c r="B52" s="242" t="s">
        <v>587</v>
      </c>
      <c r="C52" s="242" t="str">
        <f t="shared" si="26"/>
        <v>2.06.01.00.00</v>
      </c>
      <c r="D52" s="159" t="s">
        <v>287</v>
      </c>
      <c r="E52" s="242"/>
      <c r="F52" s="162"/>
      <c r="G52" s="163"/>
      <c r="H52" s="245"/>
      <c r="I52" s="253">
        <v>2007</v>
      </c>
      <c r="J52" s="163"/>
      <c r="K52" s="225"/>
      <c r="L52" s="225"/>
      <c r="M52" s="225"/>
      <c r="N52" s="225"/>
      <c r="O52" s="245" t="s">
        <v>118</v>
      </c>
      <c r="P52" s="246">
        <v>14685000</v>
      </c>
      <c r="Q52" s="203"/>
      <c r="R52" s="174" t="str">
        <f t="shared" si="8"/>
        <v>2.06.01</v>
      </c>
      <c r="S52" s="158" t="str">
        <f t="shared" si="9"/>
        <v>ALAT KANTOR</v>
      </c>
      <c r="T52" s="174">
        <f t="shared" si="10"/>
        <v>5</v>
      </c>
      <c r="U52" s="178">
        <f t="shared" si="11"/>
        <v>2936998</v>
      </c>
      <c r="V52" s="174">
        <f t="shared" si="3"/>
        <v>6</v>
      </c>
      <c r="W52" s="178">
        <f t="shared" si="12"/>
        <v>14684990</v>
      </c>
      <c r="X52" s="178">
        <f t="shared" si="13"/>
        <v>0</v>
      </c>
      <c r="Y52" s="178">
        <f t="shared" si="14"/>
        <v>0</v>
      </c>
      <c r="Z52" s="178">
        <f t="shared" si="15"/>
        <v>0</v>
      </c>
      <c r="AA52" s="178">
        <f t="shared" si="16"/>
        <v>0</v>
      </c>
      <c r="AB52" s="178">
        <f t="shared" si="17"/>
        <v>0</v>
      </c>
      <c r="AC52" s="174">
        <f t="shared" si="18"/>
        <v>2007</v>
      </c>
      <c r="AD52" s="236">
        <f t="shared" si="19"/>
        <v>10</v>
      </c>
      <c r="AE52" s="237">
        <f t="shared" si="24"/>
        <v>14684990</v>
      </c>
      <c r="AF52" s="237">
        <f t="shared" si="25"/>
        <v>14684990</v>
      </c>
      <c r="AG52" s="237">
        <f t="shared" si="22"/>
        <v>14684990</v>
      </c>
      <c r="AH52" s="307"/>
      <c r="AI52" s="155"/>
      <c r="AJ52" s="155"/>
    </row>
    <row r="53" spans="1:36" s="124" customFormat="1" x14ac:dyDescent="0.2">
      <c r="A53" s="216"/>
      <c r="B53" s="242" t="s">
        <v>294</v>
      </c>
      <c r="C53" s="242" t="str">
        <f t="shared" si="26"/>
        <v>2.07.03.20.01</v>
      </c>
      <c r="D53" s="159" t="s">
        <v>288</v>
      </c>
      <c r="E53" s="242"/>
      <c r="F53" s="162"/>
      <c r="G53" s="163"/>
      <c r="H53" s="245" t="s">
        <v>236</v>
      </c>
      <c r="I53" s="254">
        <v>2007</v>
      </c>
      <c r="J53" s="163"/>
      <c r="K53" s="225"/>
      <c r="L53" s="225"/>
      <c r="M53" s="225"/>
      <c r="N53" s="225"/>
      <c r="O53" s="245" t="s">
        <v>118</v>
      </c>
      <c r="P53" s="246">
        <v>9790000</v>
      </c>
      <c r="Q53" s="203"/>
      <c r="R53" s="174" t="str">
        <f t="shared" si="8"/>
        <v>2.07.03</v>
      </c>
      <c r="S53" s="158" t="str">
        <f t="shared" si="9"/>
        <v>PERALATAN PEMANCAR</v>
      </c>
      <c r="T53" s="174">
        <f t="shared" si="10"/>
        <v>10</v>
      </c>
      <c r="U53" s="178">
        <f t="shared" si="11"/>
        <v>978999</v>
      </c>
      <c r="V53" s="174">
        <f t="shared" si="3"/>
        <v>6</v>
      </c>
      <c r="W53" s="178">
        <f t="shared" si="12"/>
        <v>5873994</v>
      </c>
      <c r="X53" s="178">
        <f t="shared" si="13"/>
        <v>978999</v>
      </c>
      <c r="Y53" s="178">
        <f t="shared" si="14"/>
        <v>978999</v>
      </c>
      <c r="Z53" s="178">
        <f t="shared" si="15"/>
        <v>978999</v>
      </c>
      <c r="AA53" s="178">
        <f t="shared" si="16"/>
        <v>978999</v>
      </c>
      <c r="AB53" s="178">
        <f t="shared" si="17"/>
        <v>0</v>
      </c>
      <c r="AC53" s="174">
        <f t="shared" si="18"/>
        <v>2007</v>
      </c>
      <c r="AD53" s="236">
        <f t="shared" si="19"/>
        <v>10</v>
      </c>
      <c r="AE53" s="237">
        <f t="shared" si="24"/>
        <v>8810991</v>
      </c>
      <c r="AF53" s="237">
        <f t="shared" si="25"/>
        <v>9789990</v>
      </c>
      <c r="AG53" s="237">
        <f t="shared" si="22"/>
        <v>9789990</v>
      </c>
      <c r="AH53" s="307"/>
      <c r="AI53" s="155"/>
      <c r="AJ53" s="155"/>
    </row>
    <row r="54" spans="1:36" s="124" customFormat="1" x14ac:dyDescent="0.2">
      <c r="A54" s="216"/>
      <c r="B54" s="242" t="s">
        <v>295</v>
      </c>
      <c r="C54" s="242" t="str">
        <f t="shared" si="26"/>
        <v>2.07.02.01.04</v>
      </c>
      <c r="D54" s="159" t="s">
        <v>289</v>
      </c>
      <c r="E54" s="242"/>
      <c r="F54" s="162"/>
      <c r="G54" s="163"/>
      <c r="H54" s="245" t="s">
        <v>236</v>
      </c>
      <c r="I54" s="244">
        <v>2007</v>
      </c>
      <c r="J54" s="163"/>
      <c r="K54" s="225"/>
      <c r="L54" s="225"/>
      <c r="M54" s="225"/>
      <c r="N54" s="225"/>
      <c r="O54" s="245" t="s">
        <v>118</v>
      </c>
      <c r="P54" s="246">
        <v>5500000</v>
      </c>
      <c r="Q54" s="203"/>
      <c r="R54" s="174" t="str">
        <f t="shared" si="8"/>
        <v>2.07.02</v>
      </c>
      <c r="S54" s="158" t="str">
        <f t="shared" si="9"/>
        <v>ALAT KOMUNIKASI</v>
      </c>
      <c r="T54" s="174">
        <f t="shared" si="10"/>
        <v>5</v>
      </c>
      <c r="U54" s="178">
        <f t="shared" si="11"/>
        <v>1099998</v>
      </c>
      <c r="V54" s="174">
        <f t="shared" si="3"/>
        <v>6</v>
      </c>
      <c r="W54" s="178">
        <f t="shared" si="12"/>
        <v>5499990</v>
      </c>
      <c r="X54" s="178">
        <f t="shared" si="13"/>
        <v>0</v>
      </c>
      <c r="Y54" s="178">
        <f t="shared" si="14"/>
        <v>0</v>
      </c>
      <c r="Z54" s="178">
        <f t="shared" si="15"/>
        <v>0</v>
      </c>
      <c r="AA54" s="178">
        <f t="shared" si="16"/>
        <v>0</v>
      </c>
      <c r="AB54" s="178">
        <f t="shared" si="17"/>
        <v>0</v>
      </c>
      <c r="AC54" s="174">
        <f t="shared" si="18"/>
        <v>2007</v>
      </c>
      <c r="AD54" s="236">
        <f t="shared" si="19"/>
        <v>10</v>
      </c>
      <c r="AE54" s="237">
        <f t="shared" si="24"/>
        <v>5499990</v>
      </c>
      <c r="AF54" s="237">
        <f t="shared" si="25"/>
        <v>5499990</v>
      </c>
      <c r="AG54" s="237">
        <f t="shared" si="22"/>
        <v>5499990</v>
      </c>
      <c r="AH54" s="307"/>
      <c r="AI54" s="155"/>
      <c r="AJ54" s="155"/>
    </row>
    <row r="55" spans="1:36" s="124" customFormat="1" x14ac:dyDescent="0.2">
      <c r="A55" s="216"/>
      <c r="B55" s="242" t="s">
        <v>296</v>
      </c>
      <c r="C55" s="242" t="str">
        <f t="shared" si="26"/>
        <v>2.09.07.03.01</v>
      </c>
      <c r="D55" s="255" t="s">
        <v>290</v>
      </c>
      <c r="E55" s="242"/>
      <c r="F55" s="162"/>
      <c r="G55" s="163"/>
      <c r="H55" s="245" t="s">
        <v>298</v>
      </c>
      <c r="I55" s="244">
        <v>2007</v>
      </c>
      <c r="J55" s="163"/>
      <c r="K55" s="225"/>
      <c r="L55" s="225"/>
      <c r="M55" s="225"/>
      <c r="N55" s="225"/>
      <c r="O55" s="245" t="s">
        <v>118</v>
      </c>
      <c r="P55" s="246">
        <v>2970000</v>
      </c>
      <c r="Q55" s="203"/>
      <c r="R55" s="174" t="str">
        <f t="shared" si="8"/>
        <v>2.09.07</v>
      </c>
      <c r="S55" s="158" t="str">
        <f t="shared" si="9"/>
        <v>ALAT LABORATORIUM LINGKUNGAN HIDUP</v>
      </c>
      <c r="T55" s="174">
        <f t="shared" si="10"/>
        <v>7</v>
      </c>
      <c r="U55" s="178">
        <f t="shared" si="11"/>
        <v>424284.28571428574</v>
      </c>
      <c r="V55" s="174">
        <f t="shared" si="3"/>
        <v>6</v>
      </c>
      <c r="W55" s="178">
        <f t="shared" si="12"/>
        <v>2545705.7142857146</v>
      </c>
      <c r="X55" s="178">
        <f t="shared" si="13"/>
        <v>424284.28571428574</v>
      </c>
      <c r="Y55" s="178">
        <f t="shared" si="14"/>
        <v>0</v>
      </c>
      <c r="Z55" s="178">
        <f t="shared" si="15"/>
        <v>0</v>
      </c>
      <c r="AA55" s="178">
        <f t="shared" si="16"/>
        <v>0</v>
      </c>
      <c r="AB55" s="178">
        <f t="shared" si="17"/>
        <v>0</v>
      </c>
      <c r="AC55" s="174">
        <f t="shared" si="18"/>
        <v>2007</v>
      </c>
      <c r="AD55" s="236">
        <f t="shared" si="19"/>
        <v>9.9999999995343387</v>
      </c>
      <c r="AE55" s="237">
        <f t="shared" si="24"/>
        <v>2969990.0000000005</v>
      </c>
      <c r="AF55" s="237">
        <f t="shared" si="25"/>
        <v>2969990.0000000005</v>
      </c>
      <c r="AG55" s="237">
        <f t="shared" si="22"/>
        <v>2969990.0000000005</v>
      </c>
      <c r="AH55" s="307"/>
      <c r="AI55" s="155"/>
      <c r="AJ55" s="155"/>
    </row>
    <row r="56" spans="1:36" s="124" customFormat="1" x14ac:dyDescent="0.2">
      <c r="A56" s="216"/>
      <c r="B56" s="242" t="s">
        <v>587</v>
      </c>
      <c r="C56" s="242" t="str">
        <f t="shared" si="26"/>
        <v>2.06.01.00.00</v>
      </c>
      <c r="D56" s="159" t="s">
        <v>291</v>
      </c>
      <c r="E56" s="242"/>
      <c r="F56" s="162"/>
      <c r="G56" s="163"/>
      <c r="H56" s="245" t="s">
        <v>236</v>
      </c>
      <c r="I56" s="244">
        <v>2007</v>
      </c>
      <c r="J56" s="163"/>
      <c r="K56" s="225"/>
      <c r="L56" s="225"/>
      <c r="M56" s="225"/>
      <c r="N56" s="225"/>
      <c r="O56" s="245" t="s">
        <v>118</v>
      </c>
      <c r="P56" s="246">
        <v>2640000</v>
      </c>
      <c r="Q56" s="203"/>
      <c r="R56" s="174" t="str">
        <f t="shared" si="8"/>
        <v>2.06.01</v>
      </c>
      <c r="S56" s="158" t="str">
        <f t="shared" si="9"/>
        <v>ALAT KANTOR</v>
      </c>
      <c r="T56" s="174">
        <f t="shared" si="10"/>
        <v>5</v>
      </c>
      <c r="U56" s="178">
        <f t="shared" si="11"/>
        <v>527998</v>
      </c>
      <c r="V56" s="174">
        <f t="shared" si="3"/>
        <v>6</v>
      </c>
      <c r="W56" s="178">
        <f t="shared" si="12"/>
        <v>2639990</v>
      </c>
      <c r="X56" s="178">
        <f t="shared" si="13"/>
        <v>0</v>
      </c>
      <c r="Y56" s="178">
        <f t="shared" si="14"/>
        <v>0</v>
      </c>
      <c r="Z56" s="178">
        <f t="shared" si="15"/>
        <v>0</v>
      </c>
      <c r="AA56" s="178">
        <f t="shared" si="16"/>
        <v>0</v>
      </c>
      <c r="AB56" s="178">
        <f t="shared" si="17"/>
        <v>0</v>
      </c>
      <c r="AC56" s="174">
        <f t="shared" si="18"/>
        <v>2007</v>
      </c>
      <c r="AD56" s="236">
        <f t="shared" si="19"/>
        <v>10</v>
      </c>
      <c r="AE56" s="237">
        <f t="shared" si="24"/>
        <v>2639990</v>
      </c>
      <c r="AF56" s="237">
        <f t="shared" si="25"/>
        <v>2639990</v>
      </c>
      <c r="AG56" s="237">
        <f t="shared" si="22"/>
        <v>2639990</v>
      </c>
      <c r="AH56" s="307"/>
      <c r="AI56" s="155"/>
      <c r="AJ56" s="155"/>
    </row>
    <row r="57" spans="1:36" s="124" customFormat="1" x14ac:dyDescent="0.2">
      <c r="A57" s="216"/>
      <c r="B57" s="242" t="s">
        <v>297</v>
      </c>
      <c r="C57" s="242" t="str">
        <f t="shared" si="26"/>
        <v>2.06.03.03.12</v>
      </c>
      <c r="D57" s="159" t="s">
        <v>292</v>
      </c>
      <c r="E57" s="242"/>
      <c r="F57" s="162"/>
      <c r="G57" s="163"/>
      <c r="H57" s="245" t="s">
        <v>236</v>
      </c>
      <c r="I57" s="244">
        <v>2007</v>
      </c>
      <c r="J57" s="163"/>
      <c r="K57" s="225"/>
      <c r="L57" s="225"/>
      <c r="M57" s="225"/>
      <c r="N57" s="225"/>
      <c r="O57" s="245" t="s">
        <v>118</v>
      </c>
      <c r="P57" s="246">
        <v>902000</v>
      </c>
      <c r="Q57" s="203"/>
      <c r="R57" s="174" t="str">
        <f t="shared" si="8"/>
        <v>2.06.03</v>
      </c>
      <c r="S57" s="158" t="str">
        <f t="shared" si="9"/>
        <v>KOMPUTER</v>
      </c>
      <c r="T57" s="174">
        <f t="shared" si="10"/>
        <v>4</v>
      </c>
      <c r="U57" s="178">
        <f t="shared" si="11"/>
        <v>225497.5</v>
      </c>
      <c r="V57" s="174">
        <f t="shared" si="3"/>
        <v>6</v>
      </c>
      <c r="W57" s="178">
        <f t="shared" si="12"/>
        <v>901990</v>
      </c>
      <c r="X57" s="178">
        <f t="shared" si="13"/>
        <v>0</v>
      </c>
      <c r="Y57" s="178">
        <f t="shared" si="14"/>
        <v>0</v>
      </c>
      <c r="Z57" s="178">
        <f t="shared" si="15"/>
        <v>0</v>
      </c>
      <c r="AA57" s="178">
        <f t="shared" si="16"/>
        <v>0</v>
      </c>
      <c r="AB57" s="178">
        <f t="shared" si="17"/>
        <v>0</v>
      </c>
      <c r="AC57" s="174">
        <f t="shared" si="18"/>
        <v>2007</v>
      </c>
      <c r="AD57" s="236">
        <f t="shared" si="19"/>
        <v>10</v>
      </c>
      <c r="AE57" s="237">
        <f t="shared" si="24"/>
        <v>901990</v>
      </c>
      <c r="AF57" s="237">
        <f t="shared" si="25"/>
        <v>901990</v>
      </c>
      <c r="AG57" s="237">
        <f t="shared" si="22"/>
        <v>901990</v>
      </c>
      <c r="AH57" s="307"/>
      <c r="AI57" s="155"/>
      <c r="AJ57" s="155"/>
    </row>
    <row r="58" spans="1:36" s="124" customFormat="1" x14ac:dyDescent="0.2">
      <c r="A58" s="216"/>
      <c r="B58" s="242" t="s">
        <v>363</v>
      </c>
      <c r="C58" s="242" t="str">
        <f t="shared" si="26"/>
        <v>2.06.01. 05.41</v>
      </c>
      <c r="D58" s="159" t="s">
        <v>293</v>
      </c>
      <c r="E58" s="242"/>
      <c r="F58" s="162"/>
      <c r="G58" s="163"/>
      <c r="H58" s="245" t="s">
        <v>236</v>
      </c>
      <c r="I58" s="244">
        <v>2007</v>
      </c>
      <c r="J58" s="163"/>
      <c r="K58" s="225"/>
      <c r="L58" s="225"/>
      <c r="M58" s="225"/>
      <c r="N58" s="225"/>
      <c r="O58" s="245" t="s">
        <v>118</v>
      </c>
      <c r="P58" s="246">
        <v>3300000</v>
      </c>
      <c r="Q58" s="203" t="s">
        <v>339</v>
      </c>
      <c r="R58" s="174" t="str">
        <f t="shared" si="8"/>
        <v>2.06.01</v>
      </c>
      <c r="S58" s="158" t="str">
        <f t="shared" si="9"/>
        <v>ALAT KANTOR</v>
      </c>
      <c r="T58" s="174">
        <f t="shared" si="10"/>
        <v>5</v>
      </c>
      <c r="U58" s="178">
        <f t="shared" si="11"/>
        <v>659998</v>
      </c>
      <c r="V58" s="174">
        <f t="shared" si="3"/>
        <v>6</v>
      </c>
      <c r="W58" s="178">
        <f t="shared" si="12"/>
        <v>3299990</v>
      </c>
      <c r="X58" s="178">
        <f t="shared" si="13"/>
        <v>0</v>
      </c>
      <c r="Y58" s="178">
        <f t="shared" si="14"/>
        <v>0</v>
      </c>
      <c r="Z58" s="178">
        <f t="shared" si="15"/>
        <v>0</v>
      </c>
      <c r="AA58" s="178">
        <f t="shared" si="16"/>
        <v>0</v>
      </c>
      <c r="AB58" s="178">
        <f t="shared" si="17"/>
        <v>0</v>
      </c>
      <c r="AC58" s="174">
        <f t="shared" si="18"/>
        <v>2007</v>
      </c>
      <c r="AD58" s="236">
        <f t="shared" si="19"/>
        <v>10</v>
      </c>
      <c r="AE58" s="237">
        <f t="shared" si="24"/>
        <v>3299990</v>
      </c>
      <c r="AF58" s="237">
        <f t="shared" si="25"/>
        <v>3299990</v>
      </c>
      <c r="AG58" s="237">
        <f t="shared" si="22"/>
        <v>3299990</v>
      </c>
      <c r="AH58" s="307"/>
      <c r="AI58" s="155"/>
      <c r="AJ58" s="155"/>
    </row>
    <row r="59" spans="1:36" s="124" customFormat="1" x14ac:dyDescent="0.2">
      <c r="A59" s="216"/>
      <c r="B59" s="256" t="s">
        <v>364</v>
      </c>
      <c r="C59" s="242" t="str">
        <f t="shared" si="26"/>
        <v>2.06.04.07.09</v>
      </c>
      <c r="D59" s="159" t="s">
        <v>241</v>
      </c>
      <c r="E59" s="242"/>
      <c r="F59" s="162" t="s">
        <v>230</v>
      </c>
      <c r="G59" s="163" t="s">
        <v>258</v>
      </c>
      <c r="H59" s="245" t="s">
        <v>259</v>
      </c>
      <c r="I59" s="244">
        <v>2008</v>
      </c>
      <c r="J59" s="163"/>
      <c r="K59" s="225"/>
      <c r="L59" s="225"/>
      <c r="M59" s="225"/>
      <c r="N59" s="225"/>
      <c r="O59" s="245" t="s">
        <v>118</v>
      </c>
      <c r="P59" s="246">
        <v>12265000</v>
      </c>
      <c r="Q59" s="203" t="s">
        <v>339</v>
      </c>
      <c r="R59" s="174" t="str">
        <f t="shared" si="8"/>
        <v>2.06.04</v>
      </c>
      <c r="S59" s="158" t="str">
        <f t="shared" si="9"/>
        <v>MEJA DAN KURSI KERJA/RAPAT PEJABAT</v>
      </c>
      <c r="T59" s="174">
        <f t="shared" si="10"/>
        <v>5</v>
      </c>
      <c r="U59" s="178">
        <f t="shared" si="11"/>
        <v>2452998</v>
      </c>
      <c r="V59" s="174">
        <f t="shared" si="3"/>
        <v>5</v>
      </c>
      <c r="W59" s="178">
        <f t="shared" si="12"/>
        <v>12264990</v>
      </c>
      <c r="X59" s="178">
        <f t="shared" si="13"/>
        <v>0</v>
      </c>
      <c r="Y59" s="178">
        <f t="shared" si="14"/>
        <v>0</v>
      </c>
      <c r="Z59" s="178">
        <f t="shared" si="15"/>
        <v>0</v>
      </c>
      <c r="AA59" s="178">
        <f t="shared" si="16"/>
        <v>0</v>
      </c>
      <c r="AB59" s="178">
        <f t="shared" si="17"/>
        <v>0</v>
      </c>
      <c r="AC59" s="174">
        <f t="shared" si="18"/>
        <v>2008</v>
      </c>
      <c r="AD59" s="236">
        <f t="shared" si="19"/>
        <v>10</v>
      </c>
      <c r="AE59" s="237">
        <f t="shared" si="24"/>
        <v>12264990</v>
      </c>
      <c r="AF59" s="237">
        <f t="shared" si="25"/>
        <v>12264990</v>
      </c>
      <c r="AG59" s="237">
        <f t="shared" si="22"/>
        <v>12264990</v>
      </c>
      <c r="AH59" s="307"/>
      <c r="AI59" s="155"/>
      <c r="AJ59" s="155"/>
    </row>
    <row r="60" spans="1:36" s="124" customFormat="1" x14ac:dyDescent="0.2">
      <c r="A60" s="216"/>
      <c r="B60" s="256" t="s">
        <v>223</v>
      </c>
      <c r="C60" s="242" t="str">
        <f t="shared" si="26"/>
        <v>2.06.01.04.04</v>
      </c>
      <c r="D60" s="159" t="s">
        <v>242</v>
      </c>
      <c r="E60" s="242"/>
      <c r="F60" s="162" t="s">
        <v>229</v>
      </c>
      <c r="G60" s="163" t="s">
        <v>234</v>
      </c>
      <c r="H60" s="245" t="s">
        <v>236</v>
      </c>
      <c r="I60" s="257">
        <v>2008</v>
      </c>
      <c r="J60" s="163"/>
      <c r="K60" s="225"/>
      <c r="L60" s="225"/>
      <c r="M60" s="225"/>
      <c r="N60" s="225"/>
      <c r="O60" s="245" t="s">
        <v>118</v>
      </c>
      <c r="P60" s="246">
        <v>1500000</v>
      </c>
      <c r="Q60" s="203" t="s">
        <v>339</v>
      </c>
      <c r="R60" s="174" t="str">
        <f t="shared" si="8"/>
        <v>2.06.01</v>
      </c>
      <c r="S60" s="158" t="str">
        <f t="shared" si="9"/>
        <v>ALAT KANTOR</v>
      </c>
      <c r="T60" s="174">
        <f t="shared" si="10"/>
        <v>5</v>
      </c>
      <c r="U60" s="178">
        <f t="shared" si="11"/>
        <v>299998</v>
      </c>
      <c r="V60" s="174">
        <f t="shared" si="3"/>
        <v>5</v>
      </c>
      <c r="W60" s="178">
        <f t="shared" si="12"/>
        <v>1499990</v>
      </c>
      <c r="X60" s="178">
        <f t="shared" si="13"/>
        <v>0</v>
      </c>
      <c r="Y60" s="178">
        <f t="shared" si="14"/>
        <v>0</v>
      </c>
      <c r="Z60" s="178">
        <f t="shared" si="15"/>
        <v>0</v>
      </c>
      <c r="AA60" s="178">
        <f t="shared" si="16"/>
        <v>0</v>
      </c>
      <c r="AB60" s="178">
        <f t="shared" si="17"/>
        <v>0</v>
      </c>
      <c r="AC60" s="174">
        <f t="shared" si="18"/>
        <v>2008</v>
      </c>
      <c r="AD60" s="236">
        <f t="shared" si="19"/>
        <v>10</v>
      </c>
      <c r="AE60" s="237">
        <f t="shared" si="24"/>
        <v>1499990</v>
      </c>
      <c r="AF60" s="237">
        <f t="shared" si="25"/>
        <v>1499990</v>
      </c>
      <c r="AG60" s="237">
        <f t="shared" si="22"/>
        <v>1499990</v>
      </c>
      <c r="AH60" s="307"/>
      <c r="AI60" s="155"/>
      <c r="AJ60" s="155"/>
    </row>
    <row r="61" spans="1:36" s="124" customFormat="1" x14ac:dyDescent="0.2">
      <c r="A61" s="216"/>
      <c r="B61" s="242" t="s">
        <v>250</v>
      </c>
      <c r="C61" s="242" t="str">
        <f t="shared" si="26"/>
        <v>2.06.04.01.05</v>
      </c>
      <c r="D61" s="159" t="s">
        <v>243</v>
      </c>
      <c r="E61" s="242"/>
      <c r="F61" s="162" t="s">
        <v>230</v>
      </c>
      <c r="G61" s="163" t="s">
        <v>234</v>
      </c>
      <c r="H61" s="245" t="s">
        <v>237</v>
      </c>
      <c r="I61" s="257">
        <v>2008</v>
      </c>
      <c r="J61" s="163"/>
      <c r="K61" s="225"/>
      <c r="L61" s="225"/>
      <c r="M61" s="225"/>
      <c r="N61" s="225"/>
      <c r="O61" s="245" t="s">
        <v>118</v>
      </c>
      <c r="P61" s="246">
        <v>14905000</v>
      </c>
      <c r="Q61" s="203" t="s">
        <v>110</v>
      </c>
      <c r="R61" s="174" t="str">
        <f t="shared" ref="R61:R81" si="27">MID(B61,2,7)</f>
        <v>2.06.04</v>
      </c>
      <c r="S61" s="158" t="str">
        <f t="shared" ref="S61:S80" si="28">VLOOKUP(R61,kelompok,2,0)</f>
        <v>MEJA DAN KURSI KERJA/RAPAT PEJABAT</v>
      </c>
      <c r="T61" s="174">
        <f t="shared" ref="T61:T80" si="29">VLOOKUP(R61,MASAMANFAAT,4,0)</f>
        <v>5</v>
      </c>
      <c r="U61" s="178">
        <f t="shared" ref="U61:U80" si="30">(P61-10)/T61</f>
        <v>2980998</v>
      </c>
      <c r="V61" s="174">
        <f t="shared" si="3"/>
        <v>5</v>
      </c>
      <c r="W61" s="178">
        <f t="shared" ref="W61:W80" si="31">IF(V61&gt;T61,P61-10,U61*V61)</f>
        <v>14904990</v>
      </c>
      <c r="X61" s="178">
        <f t="shared" ref="X61:X80" si="32">IF(P61-10=W61,0,U61)</f>
        <v>0</v>
      </c>
      <c r="Y61" s="178">
        <f t="shared" ref="Y61:Y80" si="33">IF(P61-10=W61+X61,0,U61)</f>
        <v>0</v>
      </c>
      <c r="Z61" s="178">
        <f t="shared" ref="Z61:Z81" si="34">IF(P61-10=W61+X61,0,Y61)</f>
        <v>0</v>
      </c>
      <c r="AA61" s="178">
        <f t="shared" ref="AA61:AA80" si="35">IF(P61-10=W61+X61+Y61+Z61,0,U61)</f>
        <v>0</v>
      </c>
      <c r="AB61" s="178">
        <f t="shared" ref="AB61:AB80" si="36">IF(P61-10=W61+X61+Y61+Z61+AA61,0,U61)</f>
        <v>0</v>
      </c>
      <c r="AC61" s="174">
        <f t="shared" ref="AC61:AC80" si="37">I61</f>
        <v>2008</v>
      </c>
      <c r="AD61" s="236">
        <f t="shared" ref="AD61:AD80" si="38">P61-(W61+X61+Y61+Z61+AA61+AB61)</f>
        <v>10</v>
      </c>
      <c r="AE61" s="237">
        <f t="shared" si="24"/>
        <v>14904990</v>
      </c>
      <c r="AF61" s="237">
        <f t="shared" si="25"/>
        <v>14904990</v>
      </c>
      <c r="AG61" s="237">
        <f t="shared" si="22"/>
        <v>14904990</v>
      </c>
      <c r="AH61" s="307"/>
      <c r="AI61" s="155"/>
      <c r="AJ61" s="155"/>
    </row>
    <row r="62" spans="1:36" s="124" customFormat="1" x14ac:dyDescent="0.2">
      <c r="A62" s="216"/>
      <c r="B62" s="242" t="s">
        <v>251</v>
      </c>
      <c r="C62" s="242" t="str">
        <f t="shared" si="26"/>
        <v>2.09.01.63.83</v>
      </c>
      <c r="D62" s="159" t="s">
        <v>244</v>
      </c>
      <c r="E62" s="242"/>
      <c r="F62" s="162" t="s">
        <v>230</v>
      </c>
      <c r="G62" s="163" t="s">
        <v>235</v>
      </c>
      <c r="H62" s="245" t="s">
        <v>237</v>
      </c>
      <c r="I62" s="257">
        <v>2008</v>
      </c>
      <c r="J62" s="163"/>
      <c r="K62" s="225"/>
      <c r="L62" s="225"/>
      <c r="M62" s="225"/>
      <c r="N62" s="225"/>
      <c r="O62" s="245" t="s">
        <v>118</v>
      </c>
      <c r="P62" s="246">
        <v>6875000</v>
      </c>
      <c r="Q62" s="203"/>
      <c r="R62" s="174" t="str">
        <f t="shared" si="27"/>
        <v>2.09.01</v>
      </c>
      <c r="S62" s="158" t="str">
        <f t="shared" si="28"/>
        <v>UNIT UNIT LABORATORIUM</v>
      </c>
      <c r="T62" s="174">
        <f t="shared" si="29"/>
        <v>8</v>
      </c>
      <c r="U62" s="178">
        <f t="shared" si="30"/>
        <v>859373.75</v>
      </c>
      <c r="V62" s="174">
        <f t="shared" si="3"/>
        <v>5</v>
      </c>
      <c r="W62" s="178">
        <f t="shared" si="31"/>
        <v>4296868.75</v>
      </c>
      <c r="X62" s="178">
        <f t="shared" si="32"/>
        <v>859373.75</v>
      </c>
      <c r="Y62" s="178">
        <f t="shared" si="33"/>
        <v>859373.75</v>
      </c>
      <c r="Z62" s="178">
        <f t="shared" si="34"/>
        <v>859373.75</v>
      </c>
      <c r="AA62" s="178">
        <f t="shared" si="35"/>
        <v>0</v>
      </c>
      <c r="AB62" s="178">
        <f t="shared" si="36"/>
        <v>0</v>
      </c>
      <c r="AC62" s="174">
        <f t="shared" si="37"/>
        <v>2008</v>
      </c>
      <c r="AD62" s="236">
        <f t="shared" si="38"/>
        <v>10</v>
      </c>
      <c r="AE62" s="237">
        <f t="shared" si="24"/>
        <v>6874990</v>
      </c>
      <c r="AF62" s="237">
        <f t="shared" si="25"/>
        <v>6874990</v>
      </c>
      <c r="AG62" s="237">
        <f t="shared" si="22"/>
        <v>6874990</v>
      </c>
      <c r="AH62" s="307"/>
      <c r="AI62" s="155"/>
      <c r="AJ62" s="155"/>
    </row>
    <row r="63" spans="1:36" s="124" customFormat="1" x14ac:dyDescent="0.2">
      <c r="A63" s="216"/>
      <c r="B63" s="242" t="s">
        <v>252</v>
      </c>
      <c r="C63" s="242" t="str">
        <f t="shared" si="26"/>
        <v>2.06.04.03.05</v>
      </c>
      <c r="D63" s="159" t="s">
        <v>245</v>
      </c>
      <c r="E63" s="242"/>
      <c r="F63" s="162" t="s">
        <v>230</v>
      </c>
      <c r="G63" s="163" t="s">
        <v>234</v>
      </c>
      <c r="H63" s="245" t="s">
        <v>238</v>
      </c>
      <c r="I63" s="257">
        <v>2008</v>
      </c>
      <c r="J63" s="163"/>
      <c r="K63" s="225"/>
      <c r="L63" s="225"/>
      <c r="M63" s="225"/>
      <c r="N63" s="225"/>
      <c r="O63" s="245" t="s">
        <v>118</v>
      </c>
      <c r="P63" s="246">
        <v>3300000</v>
      </c>
      <c r="Q63" s="203" t="s">
        <v>110</v>
      </c>
      <c r="R63" s="174" t="str">
        <f t="shared" si="27"/>
        <v>2.06.04</v>
      </c>
      <c r="S63" s="158" t="str">
        <f t="shared" si="28"/>
        <v>MEJA DAN KURSI KERJA/RAPAT PEJABAT</v>
      </c>
      <c r="T63" s="174">
        <f t="shared" si="29"/>
        <v>5</v>
      </c>
      <c r="U63" s="178">
        <f t="shared" si="30"/>
        <v>659998</v>
      </c>
      <c r="V63" s="174">
        <f t="shared" si="3"/>
        <v>5</v>
      </c>
      <c r="W63" s="178">
        <f t="shared" si="31"/>
        <v>3299990</v>
      </c>
      <c r="X63" s="178">
        <f t="shared" si="32"/>
        <v>0</v>
      </c>
      <c r="Y63" s="178">
        <f t="shared" si="33"/>
        <v>0</v>
      </c>
      <c r="Z63" s="178">
        <f t="shared" si="34"/>
        <v>0</v>
      </c>
      <c r="AA63" s="178">
        <f t="shared" si="35"/>
        <v>0</v>
      </c>
      <c r="AB63" s="178">
        <f t="shared" si="36"/>
        <v>0</v>
      </c>
      <c r="AC63" s="174">
        <f t="shared" si="37"/>
        <v>2008</v>
      </c>
      <c r="AD63" s="236">
        <f t="shared" si="38"/>
        <v>10</v>
      </c>
      <c r="AE63" s="237">
        <f t="shared" si="24"/>
        <v>3299990</v>
      </c>
      <c r="AF63" s="237">
        <f t="shared" si="25"/>
        <v>3299990</v>
      </c>
      <c r="AG63" s="237">
        <f t="shared" si="22"/>
        <v>3299990</v>
      </c>
      <c r="AH63" s="307"/>
      <c r="AI63" s="155"/>
      <c r="AJ63" s="155"/>
    </row>
    <row r="64" spans="1:36" s="124" customFormat="1" x14ac:dyDescent="0.2">
      <c r="A64" s="216"/>
      <c r="B64" s="242" t="s">
        <v>253</v>
      </c>
      <c r="C64" s="242" t="str">
        <f t="shared" si="26"/>
        <v>2.06.04.06.05</v>
      </c>
      <c r="D64" s="159" t="s">
        <v>246</v>
      </c>
      <c r="E64" s="242"/>
      <c r="F64" s="162" t="s">
        <v>231</v>
      </c>
      <c r="G64" s="163" t="s">
        <v>235</v>
      </c>
      <c r="H64" s="245" t="s">
        <v>259</v>
      </c>
      <c r="I64" s="257">
        <v>2008</v>
      </c>
      <c r="J64" s="163"/>
      <c r="K64" s="225"/>
      <c r="L64" s="225"/>
      <c r="M64" s="225"/>
      <c r="N64" s="225"/>
      <c r="O64" s="245" t="s">
        <v>118</v>
      </c>
      <c r="P64" s="246">
        <v>2500000</v>
      </c>
      <c r="Q64" s="203" t="s">
        <v>339</v>
      </c>
      <c r="R64" s="174" t="str">
        <f t="shared" si="27"/>
        <v>2.06.04</v>
      </c>
      <c r="S64" s="158" t="str">
        <f t="shared" si="28"/>
        <v>MEJA DAN KURSI KERJA/RAPAT PEJABAT</v>
      </c>
      <c r="T64" s="174">
        <f t="shared" si="29"/>
        <v>5</v>
      </c>
      <c r="U64" s="178">
        <f t="shared" si="30"/>
        <v>499998</v>
      </c>
      <c r="V64" s="174">
        <f t="shared" si="3"/>
        <v>5</v>
      </c>
      <c r="W64" s="178">
        <f t="shared" si="31"/>
        <v>2499990</v>
      </c>
      <c r="X64" s="178">
        <f t="shared" si="32"/>
        <v>0</v>
      </c>
      <c r="Y64" s="178">
        <f t="shared" si="33"/>
        <v>0</v>
      </c>
      <c r="Z64" s="178">
        <f t="shared" si="34"/>
        <v>0</v>
      </c>
      <c r="AA64" s="178">
        <f t="shared" si="35"/>
        <v>0</v>
      </c>
      <c r="AB64" s="178">
        <f t="shared" si="36"/>
        <v>0</v>
      </c>
      <c r="AC64" s="174">
        <f t="shared" si="37"/>
        <v>2008</v>
      </c>
      <c r="AD64" s="236">
        <f t="shared" si="38"/>
        <v>10</v>
      </c>
      <c r="AE64" s="237">
        <f t="shared" si="24"/>
        <v>2499990</v>
      </c>
      <c r="AF64" s="237">
        <f t="shared" si="25"/>
        <v>2499990</v>
      </c>
      <c r="AG64" s="237">
        <f t="shared" si="22"/>
        <v>2499990</v>
      </c>
      <c r="AH64" s="307"/>
      <c r="AI64" s="155"/>
      <c r="AJ64" s="155"/>
    </row>
    <row r="65" spans="1:36" s="124" customFormat="1" x14ac:dyDescent="0.2">
      <c r="A65" s="216"/>
      <c r="B65" s="242" t="s">
        <v>254</v>
      </c>
      <c r="C65" s="242" t="str">
        <f t="shared" si="26"/>
        <v>2.06.04.07.05</v>
      </c>
      <c r="D65" s="159" t="s">
        <v>247</v>
      </c>
      <c r="E65" s="242"/>
      <c r="F65" s="162" t="s">
        <v>256</v>
      </c>
      <c r="G65" s="163" t="s">
        <v>234</v>
      </c>
      <c r="H65" s="245" t="s">
        <v>259</v>
      </c>
      <c r="I65" s="257">
        <v>2008</v>
      </c>
      <c r="J65" s="163"/>
      <c r="K65" s="225"/>
      <c r="L65" s="225"/>
      <c r="M65" s="225"/>
      <c r="N65" s="225"/>
      <c r="O65" s="245" t="s">
        <v>118</v>
      </c>
      <c r="P65" s="246">
        <v>5000000</v>
      </c>
      <c r="Q65" s="203" t="s">
        <v>339</v>
      </c>
      <c r="R65" s="174" t="str">
        <f t="shared" si="27"/>
        <v>2.06.04</v>
      </c>
      <c r="S65" s="158" t="str">
        <f t="shared" si="28"/>
        <v>MEJA DAN KURSI KERJA/RAPAT PEJABAT</v>
      </c>
      <c r="T65" s="174">
        <f t="shared" si="29"/>
        <v>5</v>
      </c>
      <c r="U65" s="178">
        <f t="shared" si="30"/>
        <v>999998</v>
      </c>
      <c r="V65" s="174">
        <f t="shared" si="3"/>
        <v>5</v>
      </c>
      <c r="W65" s="178">
        <f t="shared" si="31"/>
        <v>4999990</v>
      </c>
      <c r="X65" s="178">
        <f t="shared" si="32"/>
        <v>0</v>
      </c>
      <c r="Y65" s="178">
        <f t="shared" si="33"/>
        <v>0</v>
      </c>
      <c r="Z65" s="178">
        <f t="shared" si="34"/>
        <v>0</v>
      </c>
      <c r="AA65" s="178">
        <f t="shared" si="35"/>
        <v>0</v>
      </c>
      <c r="AB65" s="178">
        <f t="shared" si="36"/>
        <v>0</v>
      </c>
      <c r="AC65" s="174">
        <f t="shared" si="37"/>
        <v>2008</v>
      </c>
      <c r="AD65" s="236">
        <f t="shared" si="38"/>
        <v>10</v>
      </c>
      <c r="AE65" s="237">
        <f t="shared" si="24"/>
        <v>4999990</v>
      </c>
      <c r="AF65" s="237">
        <f t="shared" si="25"/>
        <v>4999990</v>
      </c>
      <c r="AG65" s="237">
        <f t="shared" si="22"/>
        <v>4999990</v>
      </c>
      <c r="AH65" s="307"/>
      <c r="AI65" s="155"/>
      <c r="AJ65" s="155"/>
    </row>
    <row r="66" spans="1:36" s="124" customFormat="1" ht="14.25" customHeight="1" x14ac:dyDescent="0.2">
      <c r="A66" s="216"/>
      <c r="B66" s="242" t="s">
        <v>227</v>
      </c>
      <c r="C66" s="242" t="str">
        <f t="shared" si="26"/>
        <v>2.06.03.02.01</v>
      </c>
      <c r="D66" s="160" t="s">
        <v>248</v>
      </c>
      <c r="E66" s="242"/>
      <c r="F66" s="162" t="s">
        <v>232</v>
      </c>
      <c r="G66" s="163"/>
      <c r="H66" s="245" t="s">
        <v>238</v>
      </c>
      <c r="I66" s="245">
        <v>2008</v>
      </c>
      <c r="J66" s="258" t="s">
        <v>260</v>
      </c>
      <c r="K66" s="225"/>
      <c r="L66" s="225"/>
      <c r="M66" s="225"/>
      <c r="N66" s="225"/>
      <c r="O66" s="193" t="s">
        <v>118</v>
      </c>
      <c r="P66" s="259">
        <v>39600000</v>
      </c>
      <c r="Q66" s="203" t="s">
        <v>110</v>
      </c>
      <c r="R66" s="174" t="str">
        <f t="shared" si="27"/>
        <v>2.06.03</v>
      </c>
      <c r="S66" s="158" t="str">
        <f t="shared" si="28"/>
        <v>KOMPUTER</v>
      </c>
      <c r="T66" s="174">
        <f t="shared" si="29"/>
        <v>4</v>
      </c>
      <c r="U66" s="178">
        <f t="shared" si="30"/>
        <v>9899997.5</v>
      </c>
      <c r="V66" s="174">
        <f t="shared" si="3"/>
        <v>5</v>
      </c>
      <c r="W66" s="178">
        <f t="shared" si="31"/>
        <v>39599990</v>
      </c>
      <c r="X66" s="178">
        <f t="shared" si="32"/>
        <v>0</v>
      </c>
      <c r="Y66" s="178">
        <f t="shared" si="33"/>
        <v>0</v>
      </c>
      <c r="Z66" s="178">
        <f t="shared" si="34"/>
        <v>0</v>
      </c>
      <c r="AA66" s="178">
        <f t="shared" si="35"/>
        <v>0</v>
      </c>
      <c r="AB66" s="178">
        <f t="shared" si="36"/>
        <v>0</v>
      </c>
      <c r="AC66" s="174">
        <f t="shared" si="37"/>
        <v>2008</v>
      </c>
      <c r="AD66" s="236">
        <f t="shared" si="38"/>
        <v>10</v>
      </c>
      <c r="AE66" s="237">
        <f t="shared" si="24"/>
        <v>39599990</v>
      </c>
      <c r="AF66" s="237">
        <f t="shared" si="25"/>
        <v>39599990</v>
      </c>
      <c r="AG66" s="237">
        <f t="shared" si="22"/>
        <v>39599990</v>
      </c>
      <c r="AH66" s="307"/>
      <c r="AI66" s="155"/>
      <c r="AJ66" s="155"/>
    </row>
    <row r="67" spans="1:36" s="124" customFormat="1" x14ac:dyDescent="0.2">
      <c r="A67" s="216"/>
      <c r="B67" s="242" t="s">
        <v>255</v>
      </c>
      <c r="C67" s="242" t="str">
        <f t="shared" si="26"/>
        <v>2.06.03.04.08</v>
      </c>
      <c r="D67" s="159" t="s">
        <v>249</v>
      </c>
      <c r="E67" s="242"/>
      <c r="F67" s="162" t="s">
        <v>257</v>
      </c>
      <c r="G67" s="163" t="s">
        <v>234</v>
      </c>
      <c r="H67" s="245" t="s">
        <v>238</v>
      </c>
      <c r="I67" s="245">
        <v>2008</v>
      </c>
      <c r="J67" s="163" t="s">
        <v>261</v>
      </c>
      <c r="K67" s="225"/>
      <c r="L67" s="225"/>
      <c r="M67" s="225"/>
      <c r="N67" s="225"/>
      <c r="O67" s="245" t="s">
        <v>118</v>
      </c>
      <c r="P67" s="246">
        <v>5890000</v>
      </c>
      <c r="Q67" s="203" t="s">
        <v>339</v>
      </c>
      <c r="R67" s="174" t="str">
        <f t="shared" si="27"/>
        <v>2.06.03</v>
      </c>
      <c r="S67" s="158" t="str">
        <f t="shared" si="28"/>
        <v>KOMPUTER</v>
      </c>
      <c r="T67" s="174">
        <f t="shared" si="29"/>
        <v>4</v>
      </c>
      <c r="U67" s="178">
        <f t="shared" si="30"/>
        <v>1472497.5</v>
      </c>
      <c r="V67" s="174">
        <f t="shared" si="3"/>
        <v>5</v>
      </c>
      <c r="W67" s="178">
        <f t="shared" si="31"/>
        <v>5889990</v>
      </c>
      <c r="X67" s="178">
        <f t="shared" si="32"/>
        <v>0</v>
      </c>
      <c r="Y67" s="178">
        <f t="shared" si="33"/>
        <v>0</v>
      </c>
      <c r="Z67" s="178">
        <f t="shared" si="34"/>
        <v>0</v>
      </c>
      <c r="AA67" s="178">
        <f t="shared" si="35"/>
        <v>0</v>
      </c>
      <c r="AB67" s="178">
        <f t="shared" si="36"/>
        <v>0</v>
      </c>
      <c r="AC67" s="174">
        <f t="shared" si="37"/>
        <v>2008</v>
      </c>
      <c r="AD67" s="236">
        <f t="shared" si="38"/>
        <v>10</v>
      </c>
      <c r="AE67" s="237">
        <f t="shared" si="24"/>
        <v>5889990</v>
      </c>
      <c r="AF67" s="237">
        <f t="shared" si="25"/>
        <v>5889990</v>
      </c>
      <c r="AG67" s="237">
        <f t="shared" si="22"/>
        <v>5889990</v>
      </c>
      <c r="AH67" s="307"/>
      <c r="AI67" s="155"/>
      <c r="AJ67" s="155"/>
    </row>
    <row r="68" spans="1:36" s="124" customFormat="1" x14ac:dyDescent="0.2">
      <c r="A68" s="216"/>
      <c r="B68" s="242" t="s">
        <v>587</v>
      </c>
      <c r="C68" s="242" t="str">
        <f t="shared" si="26"/>
        <v>2.06.01.00.00</v>
      </c>
      <c r="D68" s="159" t="s">
        <v>262</v>
      </c>
      <c r="E68" s="242"/>
      <c r="F68" s="162" t="s">
        <v>230</v>
      </c>
      <c r="G68" s="163"/>
      <c r="H68" s="245" t="s">
        <v>259</v>
      </c>
      <c r="I68" s="245">
        <v>2009</v>
      </c>
      <c r="J68" s="163"/>
      <c r="K68" s="225"/>
      <c r="L68" s="225"/>
      <c r="M68" s="225"/>
      <c r="N68" s="225"/>
      <c r="O68" s="245" t="s">
        <v>118</v>
      </c>
      <c r="P68" s="246">
        <v>14917000</v>
      </c>
      <c r="Q68" s="203" t="s">
        <v>110</v>
      </c>
      <c r="R68" s="174" t="str">
        <f t="shared" si="27"/>
        <v>2.06.01</v>
      </c>
      <c r="S68" s="158" t="str">
        <f t="shared" si="28"/>
        <v>ALAT KANTOR</v>
      </c>
      <c r="T68" s="174">
        <f t="shared" si="29"/>
        <v>5</v>
      </c>
      <c r="U68" s="178">
        <f t="shared" si="30"/>
        <v>2983398</v>
      </c>
      <c r="V68" s="174">
        <f t="shared" si="3"/>
        <v>4</v>
      </c>
      <c r="W68" s="178">
        <f t="shared" si="31"/>
        <v>11933592</v>
      </c>
      <c r="X68" s="178">
        <f t="shared" si="32"/>
        <v>2983398</v>
      </c>
      <c r="Y68" s="178">
        <f t="shared" si="33"/>
        <v>0</v>
      </c>
      <c r="Z68" s="178">
        <f t="shared" si="34"/>
        <v>0</v>
      </c>
      <c r="AA68" s="178">
        <f t="shared" si="35"/>
        <v>0</v>
      </c>
      <c r="AB68" s="178">
        <f t="shared" si="36"/>
        <v>0</v>
      </c>
      <c r="AC68" s="174">
        <f t="shared" si="37"/>
        <v>2009</v>
      </c>
      <c r="AD68" s="236">
        <f t="shared" si="38"/>
        <v>10</v>
      </c>
      <c r="AE68" s="237">
        <f t="shared" si="24"/>
        <v>14916990</v>
      </c>
      <c r="AF68" s="237">
        <f t="shared" si="25"/>
        <v>14916990</v>
      </c>
      <c r="AG68" s="237">
        <f t="shared" si="22"/>
        <v>14916990</v>
      </c>
      <c r="AH68" s="307"/>
      <c r="AI68" s="155"/>
      <c r="AJ68" s="155"/>
    </row>
    <row r="69" spans="1:36" s="124" customFormat="1" x14ac:dyDescent="0.2">
      <c r="A69" s="216"/>
      <c r="B69" s="242" t="s">
        <v>267</v>
      </c>
      <c r="C69" s="242" t="str">
        <f t="shared" si="26"/>
        <v>2.06.02.01.17</v>
      </c>
      <c r="D69" s="159" t="s">
        <v>263</v>
      </c>
      <c r="E69" s="242"/>
      <c r="F69" s="162" t="s">
        <v>230</v>
      </c>
      <c r="G69" s="163"/>
      <c r="H69" s="245" t="s">
        <v>237</v>
      </c>
      <c r="I69" s="245">
        <v>2009</v>
      </c>
      <c r="J69" s="163"/>
      <c r="K69" s="225"/>
      <c r="L69" s="225"/>
      <c r="M69" s="225"/>
      <c r="N69" s="225"/>
      <c r="O69" s="245" t="s">
        <v>118</v>
      </c>
      <c r="P69" s="246">
        <v>14400000</v>
      </c>
      <c r="Q69" s="203" t="s">
        <v>110</v>
      </c>
      <c r="R69" s="174" t="str">
        <f t="shared" si="27"/>
        <v>2.06.02</v>
      </c>
      <c r="S69" s="158" t="str">
        <f t="shared" si="28"/>
        <v>ALAT RUMAH TANGGA</v>
      </c>
      <c r="T69" s="174">
        <f t="shared" si="29"/>
        <v>5</v>
      </c>
      <c r="U69" s="178">
        <f t="shared" si="30"/>
        <v>2879998</v>
      </c>
      <c r="V69" s="174">
        <f t="shared" si="3"/>
        <v>4</v>
      </c>
      <c r="W69" s="178">
        <f t="shared" si="31"/>
        <v>11519992</v>
      </c>
      <c r="X69" s="178">
        <f t="shared" si="32"/>
        <v>2879998</v>
      </c>
      <c r="Y69" s="178">
        <f t="shared" si="33"/>
        <v>0</v>
      </c>
      <c r="Z69" s="178">
        <f t="shared" si="34"/>
        <v>0</v>
      </c>
      <c r="AA69" s="178">
        <f t="shared" si="35"/>
        <v>0</v>
      </c>
      <c r="AB69" s="178">
        <f t="shared" si="36"/>
        <v>0</v>
      </c>
      <c r="AC69" s="174">
        <f t="shared" si="37"/>
        <v>2009</v>
      </c>
      <c r="AD69" s="236">
        <f t="shared" si="38"/>
        <v>10</v>
      </c>
      <c r="AE69" s="237">
        <f t="shared" si="24"/>
        <v>14399990</v>
      </c>
      <c r="AF69" s="237">
        <f t="shared" si="25"/>
        <v>14399990</v>
      </c>
      <c r="AG69" s="237">
        <f t="shared" si="22"/>
        <v>14399990</v>
      </c>
      <c r="AH69" s="307"/>
      <c r="AI69" s="155"/>
      <c r="AJ69" s="155"/>
    </row>
    <row r="70" spans="1:36" s="124" customFormat="1" x14ac:dyDescent="0.2">
      <c r="A70" s="216"/>
      <c r="B70" s="242" t="s">
        <v>268</v>
      </c>
      <c r="C70" s="242" t="str">
        <f t="shared" si="26"/>
        <v>2.06.02.01.28</v>
      </c>
      <c r="D70" s="159" t="s">
        <v>264</v>
      </c>
      <c r="E70" s="242"/>
      <c r="F70" s="162"/>
      <c r="G70" s="163"/>
      <c r="H70" s="245" t="s">
        <v>272</v>
      </c>
      <c r="I70" s="245">
        <v>2009</v>
      </c>
      <c r="J70" s="163"/>
      <c r="K70" s="225"/>
      <c r="L70" s="225"/>
      <c r="M70" s="225"/>
      <c r="N70" s="225"/>
      <c r="O70" s="245" t="s">
        <v>118</v>
      </c>
      <c r="P70" s="246">
        <v>4000000</v>
      </c>
      <c r="Q70" s="203" t="s">
        <v>110</v>
      </c>
      <c r="R70" s="174" t="str">
        <f t="shared" si="27"/>
        <v>2.06.02</v>
      </c>
      <c r="S70" s="158" t="str">
        <f t="shared" si="28"/>
        <v>ALAT RUMAH TANGGA</v>
      </c>
      <c r="T70" s="174">
        <f t="shared" si="29"/>
        <v>5</v>
      </c>
      <c r="U70" s="178">
        <f t="shared" si="30"/>
        <v>799998</v>
      </c>
      <c r="V70" s="174">
        <f t="shared" si="3"/>
        <v>4</v>
      </c>
      <c r="W70" s="178">
        <f t="shared" si="31"/>
        <v>3199992</v>
      </c>
      <c r="X70" s="178">
        <f t="shared" si="32"/>
        <v>799998</v>
      </c>
      <c r="Y70" s="178">
        <f t="shared" si="33"/>
        <v>0</v>
      </c>
      <c r="Z70" s="178">
        <f t="shared" si="34"/>
        <v>0</v>
      </c>
      <c r="AA70" s="178">
        <f t="shared" si="35"/>
        <v>0</v>
      </c>
      <c r="AB70" s="178">
        <f t="shared" si="36"/>
        <v>0</v>
      </c>
      <c r="AC70" s="174">
        <f t="shared" si="37"/>
        <v>2009</v>
      </c>
      <c r="AD70" s="236">
        <f t="shared" si="38"/>
        <v>10</v>
      </c>
      <c r="AE70" s="237">
        <f t="shared" si="24"/>
        <v>3999990</v>
      </c>
      <c r="AF70" s="237">
        <f t="shared" si="25"/>
        <v>3999990</v>
      </c>
      <c r="AG70" s="237">
        <f t="shared" si="22"/>
        <v>3999990</v>
      </c>
      <c r="AH70" s="307"/>
      <c r="AI70" s="155"/>
      <c r="AJ70" s="155"/>
    </row>
    <row r="71" spans="1:36" s="124" customFormat="1" x14ac:dyDescent="0.2">
      <c r="A71" s="216"/>
      <c r="B71" s="256" t="s">
        <v>365</v>
      </c>
      <c r="C71" s="242" t="str">
        <f t="shared" si="26"/>
        <v>2.06.02.01.67</v>
      </c>
      <c r="D71" s="159" t="s">
        <v>265</v>
      </c>
      <c r="E71" s="242"/>
      <c r="F71" s="162" t="s">
        <v>270</v>
      </c>
      <c r="G71" s="163"/>
      <c r="H71" s="245" t="s">
        <v>273</v>
      </c>
      <c r="I71" s="245">
        <v>2009</v>
      </c>
      <c r="J71" s="163"/>
      <c r="K71" s="225"/>
      <c r="L71" s="225"/>
      <c r="M71" s="225"/>
      <c r="N71" s="225"/>
      <c r="O71" s="245" t="s">
        <v>118</v>
      </c>
      <c r="P71" s="246">
        <v>49122000</v>
      </c>
      <c r="Q71" s="203" t="s">
        <v>339</v>
      </c>
      <c r="R71" s="174" t="str">
        <f t="shared" si="27"/>
        <v>2.06.02</v>
      </c>
      <c r="S71" s="158" t="str">
        <f t="shared" si="28"/>
        <v>ALAT RUMAH TANGGA</v>
      </c>
      <c r="T71" s="174">
        <f t="shared" si="29"/>
        <v>5</v>
      </c>
      <c r="U71" s="178">
        <f t="shared" si="30"/>
        <v>9824398</v>
      </c>
      <c r="V71" s="174">
        <f t="shared" si="3"/>
        <v>4</v>
      </c>
      <c r="W71" s="178">
        <f t="shared" si="31"/>
        <v>39297592</v>
      </c>
      <c r="X71" s="178">
        <f t="shared" si="32"/>
        <v>9824398</v>
      </c>
      <c r="Y71" s="178">
        <f t="shared" si="33"/>
        <v>0</v>
      </c>
      <c r="Z71" s="178">
        <f t="shared" si="34"/>
        <v>0</v>
      </c>
      <c r="AA71" s="178">
        <f t="shared" si="35"/>
        <v>0</v>
      </c>
      <c r="AB71" s="178">
        <f t="shared" si="36"/>
        <v>0</v>
      </c>
      <c r="AC71" s="174">
        <f t="shared" si="37"/>
        <v>2009</v>
      </c>
      <c r="AD71" s="236">
        <f t="shared" si="38"/>
        <v>10</v>
      </c>
      <c r="AE71" s="237">
        <f t="shared" si="24"/>
        <v>49121990</v>
      </c>
      <c r="AF71" s="237">
        <f t="shared" si="25"/>
        <v>49121990</v>
      </c>
      <c r="AG71" s="237">
        <f t="shared" si="22"/>
        <v>49121990</v>
      </c>
      <c r="AH71" s="307"/>
      <c r="AI71" s="155"/>
      <c r="AJ71" s="155"/>
    </row>
    <row r="72" spans="1:36" s="124" customFormat="1" x14ac:dyDescent="0.2">
      <c r="A72" s="216"/>
      <c r="B72" s="260" t="s">
        <v>269</v>
      </c>
      <c r="C72" s="242" t="str">
        <f t="shared" si="26"/>
        <v>2.06.03.02.03</v>
      </c>
      <c r="D72" s="159" t="s">
        <v>266</v>
      </c>
      <c r="E72" s="242"/>
      <c r="F72" s="162" t="s">
        <v>271</v>
      </c>
      <c r="G72" s="163"/>
      <c r="H72" s="245" t="s">
        <v>238</v>
      </c>
      <c r="I72" s="245">
        <v>2009</v>
      </c>
      <c r="J72" s="163"/>
      <c r="K72" s="225"/>
      <c r="L72" s="225"/>
      <c r="M72" s="225"/>
      <c r="N72" s="225"/>
      <c r="O72" s="245" t="s">
        <v>118</v>
      </c>
      <c r="P72" s="246">
        <v>19900000</v>
      </c>
      <c r="Q72" s="203" t="s">
        <v>110</v>
      </c>
      <c r="R72" s="174" t="str">
        <f t="shared" si="27"/>
        <v>2.06.03</v>
      </c>
      <c r="S72" s="158" t="str">
        <f t="shared" si="28"/>
        <v>KOMPUTER</v>
      </c>
      <c r="T72" s="174">
        <f t="shared" si="29"/>
        <v>4</v>
      </c>
      <c r="U72" s="178">
        <f t="shared" si="30"/>
        <v>4974997.5</v>
      </c>
      <c r="V72" s="174">
        <f t="shared" si="3"/>
        <v>4</v>
      </c>
      <c r="W72" s="178">
        <f t="shared" si="31"/>
        <v>19899990</v>
      </c>
      <c r="X72" s="178">
        <f t="shared" si="32"/>
        <v>0</v>
      </c>
      <c r="Y72" s="178">
        <f t="shared" si="33"/>
        <v>0</v>
      </c>
      <c r="Z72" s="178">
        <f t="shared" si="34"/>
        <v>0</v>
      </c>
      <c r="AA72" s="178">
        <f t="shared" si="35"/>
        <v>0</v>
      </c>
      <c r="AB72" s="178">
        <f t="shared" si="36"/>
        <v>0</v>
      </c>
      <c r="AC72" s="174">
        <f t="shared" si="37"/>
        <v>2009</v>
      </c>
      <c r="AD72" s="236">
        <f t="shared" si="38"/>
        <v>10</v>
      </c>
      <c r="AE72" s="237">
        <f t="shared" si="24"/>
        <v>19899990</v>
      </c>
      <c r="AF72" s="237">
        <f t="shared" si="25"/>
        <v>19899990</v>
      </c>
      <c r="AG72" s="237">
        <f t="shared" si="22"/>
        <v>19899990</v>
      </c>
      <c r="AH72" s="307"/>
      <c r="AI72" s="155"/>
      <c r="AJ72" s="155"/>
    </row>
    <row r="73" spans="1:36" s="124" customFormat="1" x14ac:dyDescent="0.2">
      <c r="A73" s="216"/>
      <c r="B73" s="261" t="s">
        <v>366</v>
      </c>
      <c r="C73" s="242" t="str">
        <f t="shared" si="26"/>
        <v>2.06.01.01.12</v>
      </c>
      <c r="D73" s="159" t="s">
        <v>348</v>
      </c>
      <c r="E73" s="262" t="s">
        <v>354</v>
      </c>
      <c r="F73" s="162" t="s">
        <v>229</v>
      </c>
      <c r="G73" s="163"/>
      <c r="H73" s="245" t="s">
        <v>236</v>
      </c>
      <c r="I73" s="245">
        <v>2013</v>
      </c>
      <c r="J73" s="163"/>
      <c r="K73" s="225"/>
      <c r="L73" s="225"/>
      <c r="M73" s="225"/>
      <c r="N73" s="225"/>
      <c r="O73" s="245" t="s">
        <v>118</v>
      </c>
      <c r="P73" s="246">
        <v>2520046.6200466203</v>
      </c>
      <c r="Q73" s="203" t="s">
        <v>110</v>
      </c>
      <c r="R73" s="174" t="str">
        <f t="shared" si="27"/>
        <v>2.06.01</v>
      </c>
      <c r="S73" s="158" t="str">
        <f t="shared" si="28"/>
        <v>ALAT KANTOR</v>
      </c>
      <c r="T73" s="174">
        <f t="shared" si="29"/>
        <v>5</v>
      </c>
      <c r="U73" s="178">
        <f t="shared" si="30"/>
        <v>504007.32400932407</v>
      </c>
      <c r="V73" s="174">
        <f t="shared" si="3"/>
        <v>0</v>
      </c>
      <c r="W73" s="178">
        <f t="shared" si="31"/>
        <v>0</v>
      </c>
      <c r="X73" s="178">
        <f t="shared" si="32"/>
        <v>504007.32400932407</v>
      </c>
      <c r="Y73" s="178">
        <f t="shared" si="33"/>
        <v>504007.32400932407</v>
      </c>
      <c r="Z73" s="178">
        <f t="shared" si="34"/>
        <v>504007.32400932407</v>
      </c>
      <c r="AA73" s="178">
        <f t="shared" si="35"/>
        <v>504007.32400932407</v>
      </c>
      <c r="AB73" s="178">
        <f t="shared" si="36"/>
        <v>504007.32400932407</v>
      </c>
      <c r="AC73" s="174">
        <f t="shared" si="37"/>
        <v>2013</v>
      </c>
      <c r="AD73" s="236">
        <f t="shared" si="38"/>
        <v>10</v>
      </c>
      <c r="AE73" s="237">
        <f t="shared" si="24"/>
        <v>1512021.9720279723</v>
      </c>
      <c r="AF73" s="237">
        <f t="shared" si="25"/>
        <v>2016029.2960372963</v>
      </c>
      <c r="AG73" s="237">
        <f t="shared" si="22"/>
        <v>2520036.6200466203</v>
      </c>
      <c r="AH73" s="307"/>
      <c r="AI73" s="155"/>
      <c r="AJ73" s="155"/>
    </row>
    <row r="74" spans="1:36" s="124" customFormat="1" x14ac:dyDescent="0.2">
      <c r="A74" s="216"/>
      <c r="B74" s="261" t="s">
        <v>367</v>
      </c>
      <c r="C74" s="242" t="str">
        <f t="shared" si="26"/>
        <v>2.06.03.02.02</v>
      </c>
      <c r="D74" s="159" t="s">
        <v>266</v>
      </c>
      <c r="E74" s="245" t="s">
        <v>352</v>
      </c>
      <c r="F74" s="162" t="s">
        <v>271</v>
      </c>
      <c r="G74" s="163"/>
      <c r="H74" s="245" t="s">
        <v>238</v>
      </c>
      <c r="I74" s="245">
        <v>2013</v>
      </c>
      <c r="J74" s="163"/>
      <c r="K74" s="225"/>
      <c r="L74" s="225"/>
      <c r="M74" s="225"/>
      <c r="N74" s="225"/>
      <c r="O74" s="245" t="s">
        <v>118</v>
      </c>
      <c r="P74" s="246">
        <v>16077897.435897436</v>
      </c>
      <c r="Q74" s="203" t="s">
        <v>110</v>
      </c>
      <c r="R74" s="174" t="str">
        <f t="shared" si="27"/>
        <v>2.06.03</v>
      </c>
      <c r="S74" s="158" t="str">
        <f t="shared" si="28"/>
        <v>KOMPUTER</v>
      </c>
      <c r="T74" s="174">
        <f t="shared" si="29"/>
        <v>4</v>
      </c>
      <c r="U74" s="178">
        <f t="shared" si="30"/>
        <v>4019471.858974359</v>
      </c>
      <c r="V74" s="174">
        <f t="shared" si="3"/>
        <v>0</v>
      </c>
      <c r="W74" s="178">
        <f t="shared" si="31"/>
        <v>0</v>
      </c>
      <c r="X74" s="178">
        <f t="shared" si="32"/>
        <v>4019471.858974359</v>
      </c>
      <c r="Y74" s="178">
        <f t="shared" si="33"/>
        <v>4019471.858974359</v>
      </c>
      <c r="Z74" s="178">
        <f t="shared" si="34"/>
        <v>4019471.858974359</v>
      </c>
      <c r="AA74" s="178">
        <f t="shared" si="35"/>
        <v>4019471.858974359</v>
      </c>
      <c r="AB74" s="178">
        <f t="shared" si="36"/>
        <v>0</v>
      </c>
      <c r="AC74" s="174">
        <f t="shared" si="37"/>
        <v>2013</v>
      </c>
      <c r="AD74" s="236">
        <f t="shared" si="38"/>
        <v>10</v>
      </c>
      <c r="AE74" s="237">
        <f t="shared" si="24"/>
        <v>12058415.576923076</v>
      </c>
      <c r="AF74" s="237">
        <f t="shared" si="25"/>
        <v>16077887.435897436</v>
      </c>
      <c r="AG74" s="237">
        <f t="shared" si="22"/>
        <v>16077887.435897436</v>
      </c>
      <c r="AH74" s="307"/>
      <c r="AI74" s="155"/>
      <c r="AJ74" s="155"/>
    </row>
    <row r="75" spans="1:36" s="124" customFormat="1" x14ac:dyDescent="0.2">
      <c r="A75" s="216"/>
      <c r="B75" s="242" t="s">
        <v>255</v>
      </c>
      <c r="C75" s="242" t="str">
        <f t="shared" si="26"/>
        <v>2.06.03.04.08</v>
      </c>
      <c r="D75" s="159" t="s">
        <v>249</v>
      </c>
      <c r="E75" s="245" t="s">
        <v>352</v>
      </c>
      <c r="F75" s="162" t="s">
        <v>349</v>
      </c>
      <c r="G75" s="163"/>
      <c r="H75" s="245" t="s">
        <v>238</v>
      </c>
      <c r="I75" s="245">
        <v>2013</v>
      </c>
      <c r="J75" s="163"/>
      <c r="K75" s="225"/>
      <c r="L75" s="225"/>
      <c r="M75" s="225"/>
      <c r="N75" s="225"/>
      <c r="O75" s="245" t="s">
        <v>118</v>
      </c>
      <c r="P75" s="246">
        <v>3024055.9440559442</v>
      </c>
      <c r="Q75" s="203" t="s">
        <v>110</v>
      </c>
      <c r="R75" s="174" t="str">
        <f t="shared" si="27"/>
        <v>2.06.03</v>
      </c>
      <c r="S75" s="158" t="str">
        <f t="shared" si="28"/>
        <v>KOMPUTER</v>
      </c>
      <c r="T75" s="174">
        <f t="shared" si="29"/>
        <v>4</v>
      </c>
      <c r="U75" s="178">
        <f t="shared" si="30"/>
        <v>756011.48601398605</v>
      </c>
      <c r="V75" s="174">
        <f t="shared" si="3"/>
        <v>0</v>
      </c>
      <c r="W75" s="178">
        <f t="shared" si="31"/>
        <v>0</v>
      </c>
      <c r="X75" s="178">
        <f t="shared" si="32"/>
        <v>756011.48601398605</v>
      </c>
      <c r="Y75" s="178">
        <f t="shared" si="33"/>
        <v>756011.48601398605</v>
      </c>
      <c r="Z75" s="178">
        <f t="shared" si="34"/>
        <v>756011.48601398605</v>
      </c>
      <c r="AA75" s="178">
        <f t="shared" si="35"/>
        <v>756011.48601398605</v>
      </c>
      <c r="AB75" s="178">
        <f t="shared" si="36"/>
        <v>0</v>
      </c>
      <c r="AC75" s="174">
        <f t="shared" si="37"/>
        <v>2013</v>
      </c>
      <c r="AD75" s="236">
        <f t="shared" si="38"/>
        <v>10</v>
      </c>
      <c r="AE75" s="237">
        <f t="shared" si="24"/>
        <v>2268034.458041958</v>
      </c>
      <c r="AF75" s="237">
        <f t="shared" si="25"/>
        <v>3024045.9440559442</v>
      </c>
      <c r="AG75" s="237">
        <f t="shared" si="22"/>
        <v>3024045.9440559442</v>
      </c>
      <c r="AH75" s="307"/>
      <c r="AI75" s="155"/>
      <c r="AJ75" s="155"/>
    </row>
    <row r="76" spans="1:36" s="124" customFormat="1" x14ac:dyDescent="0.2">
      <c r="A76" s="216"/>
      <c r="B76" s="261" t="s">
        <v>222</v>
      </c>
      <c r="C76" s="242" t="str">
        <f t="shared" si="26"/>
        <v>2.06.02.04.04</v>
      </c>
      <c r="D76" s="159" t="s">
        <v>350</v>
      </c>
      <c r="E76" s="245" t="s">
        <v>351</v>
      </c>
      <c r="F76" s="162" t="s">
        <v>174</v>
      </c>
      <c r="G76" s="163" t="s">
        <v>233</v>
      </c>
      <c r="H76" s="245" t="s">
        <v>238</v>
      </c>
      <c r="I76" s="245">
        <v>2013</v>
      </c>
      <c r="J76" s="163"/>
      <c r="K76" s="225"/>
      <c r="L76" s="225"/>
      <c r="M76" s="225"/>
      <c r="N76" s="225"/>
      <c r="O76" s="245" t="s">
        <v>118</v>
      </c>
      <c r="P76" s="246">
        <v>23952000</v>
      </c>
      <c r="Q76" s="203" t="s">
        <v>110</v>
      </c>
      <c r="R76" s="174" t="str">
        <f t="shared" si="27"/>
        <v>2.06.02</v>
      </c>
      <c r="S76" s="158" t="str">
        <f t="shared" si="28"/>
        <v>ALAT RUMAH TANGGA</v>
      </c>
      <c r="T76" s="174">
        <f t="shared" si="29"/>
        <v>5</v>
      </c>
      <c r="U76" s="178">
        <f t="shared" si="30"/>
        <v>4790398</v>
      </c>
      <c r="V76" s="174">
        <f t="shared" si="3"/>
        <v>0</v>
      </c>
      <c r="W76" s="178">
        <f t="shared" si="31"/>
        <v>0</v>
      </c>
      <c r="X76" s="178">
        <f t="shared" si="32"/>
        <v>4790398</v>
      </c>
      <c r="Y76" s="178">
        <f t="shared" si="33"/>
        <v>4790398</v>
      </c>
      <c r="Z76" s="178">
        <f t="shared" si="34"/>
        <v>4790398</v>
      </c>
      <c r="AA76" s="178">
        <f t="shared" si="35"/>
        <v>4790398</v>
      </c>
      <c r="AB76" s="178">
        <f t="shared" si="36"/>
        <v>4790398</v>
      </c>
      <c r="AC76" s="174">
        <f t="shared" si="37"/>
        <v>2013</v>
      </c>
      <c r="AD76" s="236">
        <f t="shared" si="38"/>
        <v>10</v>
      </c>
      <c r="AE76" s="237">
        <f t="shared" si="24"/>
        <v>14371194</v>
      </c>
      <c r="AF76" s="237">
        <f t="shared" si="25"/>
        <v>19161592</v>
      </c>
      <c r="AG76" s="237">
        <f t="shared" si="22"/>
        <v>23951990</v>
      </c>
      <c r="AH76" s="307"/>
      <c r="AI76" s="155"/>
      <c r="AJ76" s="155"/>
    </row>
    <row r="77" spans="1:36" s="124" customFormat="1" x14ac:dyDescent="0.2">
      <c r="A77" s="216"/>
      <c r="B77" s="261" t="s">
        <v>365</v>
      </c>
      <c r="C77" s="242" t="str">
        <f t="shared" si="26"/>
        <v>2.06.02.01.67</v>
      </c>
      <c r="D77" s="12" t="s">
        <v>357</v>
      </c>
      <c r="E77" s="161" t="s">
        <v>354</v>
      </c>
      <c r="F77" s="162" t="s">
        <v>230</v>
      </c>
      <c r="G77" s="163"/>
      <c r="H77" s="164" t="s">
        <v>355</v>
      </c>
      <c r="I77" s="191">
        <v>2014</v>
      </c>
      <c r="J77" s="163"/>
      <c r="K77" s="225"/>
      <c r="L77" s="225"/>
      <c r="M77" s="225"/>
      <c r="N77" s="225"/>
      <c r="O77" s="245" t="s">
        <v>118</v>
      </c>
      <c r="P77" s="246">
        <v>73700000</v>
      </c>
      <c r="Q77" s="203" t="s">
        <v>110</v>
      </c>
      <c r="R77" s="174" t="str">
        <f t="shared" si="27"/>
        <v>2.06.02</v>
      </c>
      <c r="S77" s="158" t="str">
        <f t="shared" si="28"/>
        <v>ALAT RUMAH TANGGA</v>
      </c>
      <c r="T77" s="174">
        <f t="shared" si="29"/>
        <v>5</v>
      </c>
      <c r="U77" s="178">
        <f t="shared" si="30"/>
        <v>14739998</v>
      </c>
      <c r="V77" s="174">
        <v>0</v>
      </c>
      <c r="W77" s="178">
        <f t="shared" si="31"/>
        <v>0</v>
      </c>
      <c r="X77" s="178">
        <f t="shared" si="32"/>
        <v>14739998</v>
      </c>
      <c r="Y77" s="178">
        <f t="shared" si="33"/>
        <v>14739998</v>
      </c>
      <c r="Z77" s="178">
        <f t="shared" si="34"/>
        <v>14739998</v>
      </c>
      <c r="AA77" s="178">
        <f t="shared" si="35"/>
        <v>14739998</v>
      </c>
      <c r="AB77" s="178">
        <f t="shared" si="36"/>
        <v>14739998</v>
      </c>
      <c r="AC77" s="174">
        <f t="shared" si="37"/>
        <v>2014</v>
      </c>
      <c r="AD77" s="236">
        <f t="shared" si="38"/>
        <v>10</v>
      </c>
      <c r="AE77" s="237">
        <f t="shared" si="24"/>
        <v>44219994</v>
      </c>
      <c r="AF77" s="237">
        <f t="shared" si="25"/>
        <v>58959992</v>
      </c>
      <c r="AG77" s="237">
        <f t="shared" si="22"/>
        <v>73699990</v>
      </c>
      <c r="AH77" s="307"/>
      <c r="AI77" s="155"/>
      <c r="AJ77" s="155"/>
    </row>
    <row r="78" spans="1:36" s="124" customFormat="1" x14ac:dyDescent="0.2">
      <c r="A78" s="216"/>
      <c r="B78" s="261" t="s">
        <v>368</v>
      </c>
      <c r="C78" s="242" t="str">
        <f t="shared" si="26"/>
        <v>2.06.04.02.14</v>
      </c>
      <c r="D78" s="12" t="s">
        <v>358</v>
      </c>
      <c r="E78" s="161" t="s">
        <v>354</v>
      </c>
      <c r="F78" s="162" t="s">
        <v>372</v>
      </c>
      <c r="G78" s="163"/>
      <c r="H78" s="164" t="s">
        <v>237</v>
      </c>
      <c r="I78" s="191">
        <v>2014</v>
      </c>
      <c r="J78" s="163"/>
      <c r="K78" s="225"/>
      <c r="L78" s="225"/>
      <c r="M78" s="225"/>
      <c r="N78" s="225"/>
      <c r="O78" s="245" t="s">
        <v>118</v>
      </c>
      <c r="P78" s="246">
        <v>11400000</v>
      </c>
      <c r="Q78" s="203" t="s">
        <v>110</v>
      </c>
      <c r="R78" s="174" t="str">
        <f t="shared" si="27"/>
        <v>2.06.04</v>
      </c>
      <c r="S78" s="158" t="str">
        <f t="shared" si="28"/>
        <v>MEJA DAN KURSI KERJA/RAPAT PEJABAT</v>
      </c>
      <c r="T78" s="174">
        <f t="shared" si="29"/>
        <v>5</v>
      </c>
      <c r="U78" s="178">
        <f t="shared" si="30"/>
        <v>2279998</v>
      </c>
      <c r="V78" s="174">
        <v>0</v>
      </c>
      <c r="W78" s="178">
        <f t="shared" si="31"/>
        <v>0</v>
      </c>
      <c r="X78" s="178">
        <f t="shared" si="32"/>
        <v>2279998</v>
      </c>
      <c r="Y78" s="178">
        <f t="shared" si="33"/>
        <v>2279998</v>
      </c>
      <c r="Z78" s="178">
        <f t="shared" si="34"/>
        <v>2279998</v>
      </c>
      <c r="AA78" s="178">
        <f t="shared" si="35"/>
        <v>2279998</v>
      </c>
      <c r="AB78" s="178">
        <f t="shared" si="36"/>
        <v>2279998</v>
      </c>
      <c r="AC78" s="174">
        <f t="shared" si="37"/>
        <v>2014</v>
      </c>
      <c r="AD78" s="236">
        <f t="shared" si="38"/>
        <v>10</v>
      </c>
      <c r="AE78" s="237">
        <f t="shared" si="24"/>
        <v>6839994</v>
      </c>
      <c r="AF78" s="237">
        <f t="shared" si="25"/>
        <v>9119992</v>
      </c>
      <c r="AG78" s="237">
        <f t="shared" si="22"/>
        <v>11399990</v>
      </c>
      <c r="AH78" s="307"/>
      <c r="AI78" s="155"/>
      <c r="AJ78" s="155"/>
    </row>
    <row r="79" spans="1:36" s="124" customFormat="1" x14ac:dyDescent="0.2">
      <c r="A79" s="216"/>
      <c r="B79" s="261" t="s">
        <v>369</v>
      </c>
      <c r="C79" s="242" t="str">
        <f t="shared" si="26"/>
        <v>2.06.04.04.08</v>
      </c>
      <c r="D79" s="12" t="s">
        <v>359</v>
      </c>
      <c r="E79" s="161" t="s">
        <v>356</v>
      </c>
      <c r="F79" s="162" t="s">
        <v>373</v>
      </c>
      <c r="G79" s="163"/>
      <c r="H79" s="164" t="s">
        <v>238</v>
      </c>
      <c r="I79" s="191">
        <v>2014</v>
      </c>
      <c r="J79" s="163"/>
      <c r="K79" s="225"/>
      <c r="L79" s="225"/>
      <c r="M79" s="225"/>
      <c r="N79" s="225"/>
      <c r="O79" s="245" t="s">
        <v>118</v>
      </c>
      <c r="P79" s="246">
        <v>26200000</v>
      </c>
      <c r="Q79" s="203" t="s">
        <v>110</v>
      </c>
      <c r="R79" s="174" t="str">
        <f t="shared" si="27"/>
        <v>2.06.04</v>
      </c>
      <c r="S79" s="158" t="str">
        <f t="shared" si="28"/>
        <v>MEJA DAN KURSI KERJA/RAPAT PEJABAT</v>
      </c>
      <c r="T79" s="174">
        <f t="shared" si="29"/>
        <v>5</v>
      </c>
      <c r="U79" s="178">
        <f t="shared" si="30"/>
        <v>5239998</v>
      </c>
      <c r="V79" s="174">
        <v>0</v>
      </c>
      <c r="W79" s="178">
        <f t="shared" si="31"/>
        <v>0</v>
      </c>
      <c r="X79" s="178">
        <f t="shared" si="32"/>
        <v>5239998</v>
      </c>
      <c r="Y79" s="178">
        <f t="shared" si="33"/>
        <v>5239998</v>
      </c>
      <c r="Z79" s="178">
        <f t="shared" si="34"/>
        <v>5239998</v>
      </c>
      <c r="AA79" s="178">
        <f t="shared" si="35"/>
        <v>5239998</v>
      </c>
      <c r="AB79" s="178">
        <f t="shared" si="36"/>
        <v>5239998</v>
      </c>
      <c r="AC79" s="174">
        <f t="shared" si="37"/>
        <v>2014</v>
      </c>
      <c r="AD79" s="236">
        <f t="shared" si="38"/>
        <v>10</v>
      </c>
      <c r="AE79" s="237">
        <f t="shared" si="24"/>
        <v>15719994</v>
      </c>
      <c r="AF79" s="237">
        <f t="shared" si="25"/>
        <v>20959992</v>
      </c>
      <c r="AG79" s="237">
        <f t="shared" si="22"/>
        <v>26199990</v>
      </c>
      <c r="AH79" s="307"/>
      <c r="AI79" s="155"/>
      <c r="AJ79" s="155"/>
    </row>
    <row r="80" spans="1:36" s="124" customFormat="1" x14ac:dyDescent="0.2">
      <c r="A80" s="216"/>
      <c r="B80" s="260" t="s">
        <v>370</v>
      </c>
      <c r="C80" s="242" t="str">
        <f t="shared" si="26"/>
        <v>2.06.02.06.50</v>
      </c>
      <c r="D80" s="12" t="s">
        <v>371</v>
      </c>
      <c r="E80" s="161" t="s">
        <v>354</v>
      </c>
      <c r="F80" s="162" t="s">
        <v>230</v>
      </c>
      <c r="G80" s="163"/>
      <c r="H80" s="164" t="s">
        <v>238</v>
      </c>
      <c r="I80" s="191">
        <v>2014</v>
      </c>
      <c r="J80" s="163"/>
      <c r="K80" s="225"/>
      <c r="L80" s="225"/>
      <c r="M80" s="225"/>
      <c r="N80" s="225"/>
      <c r="O80" s="245" t="s">
        <v>118</v>
      </c>
      <c r="P80" s="246">
        <v>84054800</v>
      </c>
      <c r="Q80" s="203"/>
      <c r="R80" s="174" t="str">
        <f t="shared" si="27"/>
        <v>2.06.02</v>
      </c>
      <c r="S80" s="158" t="str">
        <f t="shared" si="28"/>
        <v>ALAT RUMAH TANGGA</v>
      </c>
      <c r="T80" s="174">
        <f t="shared" si="29"/>
        <v>5</v>
      </c>
      <c r="U80" s="178">
        <f t="shared" si="30"/>
        <v>16810958</v>
      </c>
      <c r="V80" s="174">
        <v>0</v>
      </c>
      <c r="W80" s="178">
        <f t="shared" si="31"/>
        <v>0</v>
      </c>
      <c r="X80" s="178">
        <f t="shared" si="32"/>
        <v>16810958</v>
      </c>
      <c r="Y80" s="178">
        <f t="shared" si="33"/>
        <v>16810958</v>
      </c>
      <c r="Z80" s="178">
        <f t="shared" si="34"/>
        <v>16810958</v>
      </c>
      <c r="AA80" s="178">
        <f t="shared" si="35"/>
        <v>16810958</v>
      </c>
      <c r="AB80" s="178">
        <f t="shared" si="36"/>
        <v>16810958</v>
      </c>
      <c r="AC80" s="174">
        <f t="shared" si="37"/>
        <v>2014</v>
      </c>
      <c r="AD80" s="236">
        <f t="shared" si="38"/>
        <v>10</v>
      </c>
      <c r="AE80" s="237">
        <f t="shared" si="24"/>
        <v>50432874</v>
      </c>
      <c r="AF80" s="237">
        <f t="shared" si="25"/>
        <v>67243832</v>
      </c>
      <c r="AG80" s="237">
        <f t="shared" si="22"/>
        <v>84054790</v>
      </c>
      <c r="AH80" s="307"/>
      <c r="AI80" s="155"/>
      <c r="AJ80" s="155"/>
    </row>
    <row r="81" spans="1:36" s="124" customFormat="1" ht="14" x14ac:dyDescent="0.2">
      <c r="A81" s="216"/>
      <c r="B81" s="227"/>
      <c r="C81" s="227"/>
      <c r="D81" s="159"/>
      <c r="E81" s="242"/>
      <c r="F81" s="162"/>
      <c r="G81" s="163"/>
      <c r="H81" s="245"/>
      <c r="I81" s="245"/>
      <c r="J81" s="163"/>
      <c r="K81" s="225"/>
      <c r="L81" s="225"/>
      <c r="M81" s="225"/>
      <c r="N81" s="225"/>
      <c r="O81" s="245"/>
      <c r="P81" s="203"/>
      <c r="Q81" s="203"/>
      <c r="R81" s="174" t="str">
        <f t="shared" si="27"/>
        <v/>
      </c>
      <c r="S81" s="158"/>
      <c r="T81" s="174"/>
      <c r="U81" s="178"/>
      <c r="V81" s="174"/>
      <c r="W81" s="178"/>
      <c r="X81" s="178"/>
      <c r="Y81" s="178"/>
      <c r="Z81" s="178">
        <f t="shared" si="34"/>
        <v>0</v>
      </c>
      <c r="AA81" s="178"/>
      <c r="AB81" s="178"/>
      <c r="AC81" s="174"/>
      <c r="AD81" s="236">
        <f>P81-(W81+X81+Y81+Z81)</f>
        <v>0</v>
      </c>
      <c r="AE81" s="174"/>
      <c r="AF81" s="174"/>
      <c r="AG81" s="174"/>
      <c r="AH81" s="307"/>
      <c r="AI81" s="155"/>
      <c r="AJ81" s="155"/>
    </row>
    <row r="82" spans="1:36" s="125" customFormat="1" ht="30" x14ac:dyDescent="0.2">
      <c r="A82" s="230" t="s">
        <v>36</v>
      </c>
      <c r="B82" s="217" t="s">
        <v>37</v>
      </c>
      <c r="C82" s="217"/>
      <c r="D82" s="263"/>
      <c r="E82" s="264"/>
      <c r="F82" s="265"/>
      <c r="G82" s="266"/>
      <c r="H82" s="267"/>
      <c r="I82" s="267"/>
      <c r="J82" s="266"/>
      <c r="K82" s="248"/>
      <c r="L82" s="248"/>
      <c r="M82" s="248"/>
      <c r="N82" s="248"/>
      <c r="O82" s="267"/>
      <c r="P82" s="165">
        <f>SUM(P83:P96)</f>
        <v>105330000</v>
      </c>
      <c r="Q82" s="204"/>
      <c r="R82" s="174"/>
      <c r="S82" s="158"/>
      <c r="T82" s="174"/>
      <c r="U82" s="178"/>
      <c r="V82" s="174"/>
      <c r="W82" s="252">
        <f>SUM(W83:W96)</f>
        <v>93829880</v>
      </c>
      <c r="X82" s="252">
        <f>SUM(X83:X96)</f>
        <v>2299996</v>
      </c>
      <c r="Y82" s="252">
        <f>SUM(Y83:Y96)</f>
        <v>2299996</v>
      </c>
      <c r="Z82" s="178">
        <f>SUM(Z83:Z98)</f>
        <v>2299996</v>
      </c>
      <c r="AA82" s="178">
        <f>SUM(AA83:AA98)</f>
        <v>2299996</v>
      </c>
      <c r="AB82" s="178">
        <f>SUM(AB83:AB98)</f>
        <v>2299996</v>
      </c>
      <c r="AC82" s="205"/>
      <c r="AD82" s="178">
        <f>SUM(AD83:AD98)</f>
        <v>140</v>
      </c>
      <c r="AE82" s="178">
        <f>SUM(AE83:AE98)</f>
        <v>100729868</v>
      </c>
      <c r="AF82" s="178">
        <f>SUM(AF83:AF98)</f>
        <v>103029864</v>
      </c>
      <c r="AG82" s="178">
        <f>SUM(AG83:AG98)</f>
        <v>105329860</v>
      </c>
      <c r="AH82" s="309"/>
      <c r="AI82" s="156"/>
      <c r="AJ82" s="156"/>
    </row>
    <row r="83" spans="1:36" s="124" customFormat="1" x14ac:dyDescent="0.2">
      <c r="A83" s="216"/>
      <c r="B83" s="242" t="s">
        <v>278</v>
      </c>
      <c r="C83" s="242" t="str">
        <f>MID(B83,2,18)</f>
        <v>2.07.02.06.04.0001</v>
      </c>
      <c r="D83" s="159" t="s">
        <v>274</v>
      </c>
      <c r="E83" s="242"/>
      <c r="F83" s="268" t="s">
        <v>282</v>
      </c>
      <c r="G83" s="163"/>
      <c r="H83" s="245" t="s">
        <v>196</v>
      </c>
      <c r="I83" s="245"/>
      <c r="J83" s="163"/>
      <c r="K83" s="225"/>
      <c r="L83" s="225"/>
      <c r="M83" s="225"/>
      <c r="N83" s="269"/>
      <c r="O83" s="245" t="s">
        <v>118</v>
      </c>
      <c r="P83" s="246">
        <v>180000</v>
      </c>
      <c r="Q83" s="203"/>
      <c r="R83" s="174" t="str">
        <f t="shared" ref="R83:R96" si="39">MID(B83,2,7)</f>
        <v>2.07.02</v>
      </c>
      <c r="S83" s="158" t="str">
        <f t="shared" ref="S83:S93" si="40">VLOOKUP(R83,kelompok,2,0)</f>
        <v>ALAT KOMUNIKASI</v>
      </c>
      <c r="T83" s="174">
        <f t="shared" ref="T83:T93" si="41">VLOOKUP(R83,MASAMANFAAT,4,0)</f>
        <v>5</v>
      </c>
      <c r="U83" s="178">
        <f t="shared" ref="U83:U93" si="42">(P83-10)/T83</f>
        <v>35998</v>
      </c>
      <c r="V83" s="174">
        <f t="shared" ref="V83:V94" si="43">2013-AC83</f>
        <v>2013</v>
      </c>
      <c r="W83" s="178">
        <f t="shared" ref="W83:W96" si="44">IF(V83&gt;T83,P83-10,U83*V83)</f>
        <v>179990</v>
      </c>
      <c r="X83" s="178">
        <f t="shared" ref="X83:X96" si="45">IF(P83-10=W83,0,U83)</f>
        <v>0</v>
      </c>
      <c r="Y83" s="178">
        <f t="shared" ref="Y83:Y96" si="46">IF(P83-10=W83+X83,0,U83)</f>
        <v>0</v>
      </c>
      <c r="Z83" s="178">
        <f t="shared" ref="Z83:Z108" si="47">IF(P83-10=W83+X83,0,Y83)</f>
        <v>0</v>
      </c>
      <c r="AA83" s="178">
        <f t="shared" ref="AA83:AA96" si="48">IF(P83-10=W83+X83+Y83+Z83,0,U83)</f>
        <v>0</v>
      </c>
      <c r="AB83" s="178">
        <f t="shared" ref="AB83:AB96" si="49">IF(P83-10=W83+X83+Y83+Z83+AA83,0,U83)</f>
        <v>0</v>
      </c>
      <c r="AC83" s="174">
        <f t="shared" ref="AC83:AC96" si="50">I83</f>
        <v>0</v>
      </c>
      <c r="AD83" s="236">
        <f t="shared" ref="AD83:AD96" si="51">P83-(W83+X83+Y83+Z83+AA83+AB83)</f>
        <v>10</v>
      </c>
      <c r="AE83" s="237">
        <f t="shared" ref="AE83" si="52">W83+X83+Y83+Z83</f>
        <v>179990</v>
      </c>
      <c r="AF83" s="237">
        <f t="shared" ref="AF83" si="53">W83+X83+Y83+Z83+AA83</f>
        <v>179990</v>
      </c>
      <c r="AG83" s="237">
        <f t="shared" ref="AG83:AG96" si="54">W83+X83+Y83+Z83+AA83+AB83</f>
        <v>179990</v>
      </c>
      <c r="AH83" s="307"/>
      <c r="AI83" s="155"/>
      <c r="AJ83" s="155"/>
    </row>
    <row r="84" spans="1:36" s="124" customFormat="1" ht="13.5" customHeight="1" x14ac:dyDescent="0.2">
      <c r="A84" s="216"/>
      <c r="B84" s="242" t="s">
        <v>279</v>
      </c>
      <c r="C84" s="242" t="str">
        <f t="shared" ref="C84:C93" si="55">MID(B84,2,18)</f>
        <v>2.07.01.01.31.0001</v>
      </c>
      <c r="D84" s="159" t="s">
        <v>275</v>
      </c>
      <c r="E84" s="242"/>
      <c r="F84" s="268" t="s">
        <v>283</v>
      </c>
      <c r="G84" s="163"/>
      <c r="H84" s="245" t="s">
        <v>196</v>
      </c>
      <c r="I84" s="245"/>
      <c r="J84" s="163"/>
      <c r="K84" s="225"/>
      <c r="L84" s="225"/>
      <c r="M84" s="225"/>
      <c r="N84" s="269"/>
      <c r="O84" s="245" t="s">
        <v>118</v>
      </c>
      <c r="P84" s="246">
        <v>3150000</v>
      </c>
      <c r="Q84" s="203"/>
      <c r="R84" s="174" t="str">
        <f t="shared" si="39"/>
        <v>2.07.01</v>
      </c>
      <c r="S84" s="158" t="str">
        <f t="shared" si="40"/>
        <v>ALAT STUDIO</v>
      </c>
      <c r="T84" s="174">
        <f t="shared" si="41"/>
        <v>5</v>
      </c>
      <c r="U84" s="178">
        <f t="shared" si="42"/>
        <v>629998</v>
      </c>
      <c r="V84" s="174">
        <f t="shared" si="43"/>
        <v>2013</v>
      </c>
      <c r="W84" s="178">
        <f t="shared" si="44"/>
        <v>3149990</v>
      </c>
      <c r="X84" s="178">
        <f t="shared" si="45"/>
        <v>0</v>
      </c>
      <c r="Y84" s="178">
        <f t="shared" si="46"/>
        <v>0</v>
      </c>
      <c r="Z84" s="178">
        <f t="shared" si="47"/>
        <v>0</v>
      </c>
      <c r="AA84" s="178">
        <f t="shared" si="48"/>
        <v>0</v>
      </c>
      <c r="AB84" s="178">
        <f t="shared" si="49"/>
        <v>0</v>
      </c>
      <c r="AC84" s="174">
        <f t="shared" si="50"/>
        <v>0</v>
      </c>
      <c r="AD84" s="236">
        <f t="shared" si="51"/>
        <v>10</v>
      </c>
      <c r="AE84" s="237">
        <f t="shared" ref="AE84:AE96" si="56">W84+X84+Y84+Z84</f>
        <v>3149990</v>
      </c>
      <c r="AF84" s="237">
        <f t="shared" ref="AF84:AF96" si="57">W84+X84+Y84+Z84+AA84</f>
        <v>3149990</v>
      </c>
      <c r="AG84" s="237">
        <f t="shared" si="54"/>
        <v>3149990</v>
      </c>
      <c r="AH84" s="307"/>
      <c r="AI84" s="155"/>
      <c r="AJ84" s="155"/>
    </row>
    <row r="85" spans="1:36" s="124" customFormat="1" x14ac:dyDescent="0.2">
      <c r="A85" s="216"/>
      <c r="B85" s="242" t="s">
        <v>279</v>
      </c>
      <c r="C85" s="242" t="str">
        <f t="shared" si="55"/>
        <v>2.07.01.01.31.0001</v>
      </c>
      <c r="D85" s="159" t="s">
        <v>275</v>
      </c>
      <c r="E85" s="242"/>
      <c r="F85" s="268" t="s">
        <v>283</v>
      </c>
      <c r="G85" s="163"/>
      <c r="H85" s="245" t="s">
        <v>196</v>
      </c>
      <c r="I85" s="245"/>
      <c r="J85" s="163"/>
      <c r="K85" s="225"/>
      <c r="L85" s="225"/>
      <c r="M85" s="225"/>
      <c r="N85" s="225"/>
      <c r="O85" s="245" t="s">
        <v>118</v>
      </c>
      <c r="P85" s="246">
        <v>3150000</v>
      </c>
      <c r="Q85" s="203"/>
      <c r="R85" s="174" t="str">
        <f t="shared" si="39"/>
        <v>2.07.01</v>
      </c>
      <c r="S85" s="158" t="str">
        <f t="shared" si="40"/>
        <v>ALAT STUDIO</v>
      </c>
      <c r="T85" s="174">
        <f t="shared" si="41"/>
        <v>5</v>
      </c>
      <c r="U85" s="178">
        <f t="shared" si="42"/>
        <v>629998</v>
      </c>
      <c r="V85" s="174">
        <f t="shared" si="43"/>
        <v>2013</v>
      </c>
      <c r="W85" s="178">
        <f t="shared" si="44"/>
        <v>3149990</v>
      </c>
      <c r="X85" s="178">
        <f t="shared" si="45"/>
        <v>0</v>
      </c>
      <c r="Y85" s="178">
        <f t="shared" si="46"/>
        <v>0</v>
      </c>
      <c r="Z85" s="178">
        <f t="shared" si="47"/>
        <v>0</v>
      </c>
      <c r="AA85" s="178">
        <f t="shared" si="48"/>
        <v>0</v>
      </c>
      <c r="AB85" s="178">
        <f t="shared" si="49"/>
        <v>0</v>
      </c>
      <c r="AC85" s="174">
        <f t="shared" si="50"/>
        <v>0</v>
      </c>
      <c r="AD85" s="236">
        <f t="shared" si="51"/>
        <v>10</v>
      </c>
      <c r="AE85" s="237">
        <f t="shared" si="56"/>
        <v>3149990</v>
      </c>
      <c r="AF85" s="237">
        <f t="shared" si="57"/>
        <v>3149990</v>
      </c>
      <c r="AG85" s="237">
        <f t="shared" si="54"/>
        <v>3149990</v>
      </c>
      <c r="AH85" s="307"/>
      <c r="AI85" s="155"/>
      <c r="AJ85" s="155"/>
    </row>
    <row r="86" spans="1:36" s="130" customFormat="1" ht="18.75" customHeight="1" x14ac:dyDescent="0.2">
      <c r="A86" s="216"/>
      <c r="B86" s="260" t="s">
        <v>280</v>
      </c>
      <c r="C86" s="242" t="str">
        <f t="shared" si="55"/>
        <v>2.07.03.01.01.0001</v>
      </c>
      <c r="D86" s="270" t="s">
        <v>276</v>
      </c>
      <c r="E86" s="260"/>
      <c r="F86" s="271" t="s">
        <v>284</v>
      </c>
      <c r="G86" s="272"/>
      <c r="H86" s="193" t="s">
        <v>204</v>
      </c>
      <c r="I86" s="193"/>
      <c r="J86" s="272"/>
      <c r="K86" s="273"/>
      <c r="L86" s="273"/>
      <c r="M86" s="273"/>
      <c r="N86" s="273"/>
      <c r="O86" s="193" t="s">
        <v>118</v>
      </c>
      <c r="P86" s="259">
        <v>10500000</v>
      </c>
      <c r="Q86" s="206"/>
      <c r="R86" s="174" t="str">
        <f t="shared" si="39"/>
        <v>2.07.03</v>
      </c>
      <c r="S86" s="158" t="str">
        <f t="shared" si="40"/>
        <v>PERALATAN PEMANCAR</v>
      </c>
      <c r="T86" s="174">
        <f t="shared" si="41"/>
        <v>10</v>
      </c>
      <c r="U86" s="178">
        <f t="shared" si="42"/>
        <v>1049999</v>
      </c>
      <c r="V86" s="174">
        <f t="shared" si="43"/>
        <v>2013</v>
      </c>
      <c r="W86" s="178">
        <f t="shared" si="44"/>
        <v>10499990</v>
      </c>
      <c r="X86" s="178">
        <f t="shared" si="45"/>
        <v>0</v>
      </c>
      <c r="Y86" s="178">
        <f t="shared" si="46"/>
        <v>0</v>
      </c>
      <c r="Z86" s="178">
        <f t="shared" si="47"/>
        <v>0</v>
      </c>
      <c r="AA86" s="178">
        <f t="shared" si="48"/>
        <v>0</v>
      </c>
      <c r="AB86" s="178">
        <f t="shared" si="49"/>
        <v>0</v>
      </c>
      <c r="AC86" s="174">
        <f t="shared" si="50"/>
        <v>0</v>
      </c>
      <c r="AD86" s="236">
        <f t="shared" si="51"/>
        <v>10</v>
      </c>
      <c r="AE86" s="237">
        <f t="shared" si="56"/>
        <v>10499990</v>
      </c>
      <c r="AF86" s="237">
        <f t="shared" si="57"/>
        <v>10499990</v>
      </c>
      <c r="AG86" s="237">
        <f t="shared" si="54"/>
        <v>10499990</v>
      </c>
      <c r="AH86" s="310"/>
      <c r="AI86" s="157"/>
      <c r="AJ86" s="157"/>
    </row>
    <row r="87" spans="1:36" s="130" customFormat="1" ht="17.25" customHeight="1" x14ac:dyDescent="0.2">
      <c r="A87" s="216"/>
      <c r="B87" s="260" t="s">
        <v>279</v>
      </c>
      <c r="C87" s="242" t="str">
        <f t="shared" si="55"/>
        <v>2.07.01.01.31.0001</v>
      </c>
      <c r="D87" s="270" t="s">
        <v>275</v>
      </c>
      <c r="E87" s="260"/>
      <c r="F87" s="271" t="s">
        <v>285</v>
      </c>
      <c r="G87" s="272"/>
      <c r="H87" s="193" t="s">
        <v>196</v>
      </c>
      <c r="I87" s="193"/>
      <c r="J87" s="272"/>
      <c r="K87" s="273"/>
      <c r="L87" s="273"/>
      <c r="M87" s="273"/>
      <c r="N87" s="273"/>
      <c r="O87" s="193" t="s">
        <v>118</v>
      </c>
      <c r="P87" s="259">
        <v>2800000</v>
      </c>
      <c r="Q87" s="206"/>
      <c r="R87" s="174" t="str">
        <f t="shared" si="39"/>
        <v>2.07.01</v>
      </c>
      <c r="S87" s="158" t="str">
        <f t="shared" si="40"/>
        <v>ALAT STUDIO</v>
      </c>
      <c r="T87" s="174">
        <f t="shared" si="41"/>
        <v>5</v>
      </c>
      <c r="U87" s="178">
        <f t="shared" si="42"/>
        <v>559998</v>
      </c>
      <c r="V87" s="174">
        <f t="shared" si="43"/>
        <v>2013</v>
      </c>
      <c r="W87" s="178">
        <f t="shared" si="44"/>
        <v>2799990</v>
      </c>
      <c r="X87" s="178">
        <f t="shared" si="45"/>
        <v>0</v>
      </c>
      <c r="Y87" s="178">
        <f t="shared" si="46"/>
        <v>0</v>
      </c>
      <c r="Z87" s="178">
        <f t="shared" si="47"/>
        <v>0</v>
      </c>
      <c r="AA87" s="178">
        <f t="shared" si="48"/>
        <v>0</v>
      </c>
      <c r="AB87" s="178">
        <f t="shared" si="49"/>
        <v>0</v>
      </c>
      <c r="AC87" s="174">
        <f t="shared" si="50"/>
        <v>0</v>
      </c>
      <c r="AD87" s="236">
        <f t="shared" si="51"/>
        <v>10</v>
      </c>
      <c r="AE87" s="237">
        <f t="shared" si="56"/>
        <v>2799990</v>
      </c>
      <c r="AF87" s="237">
        <f t="shared" si="57"/>
        <v>2799990</v>
      </c>
      <c r="AG87" s="237">
        <f t="shared" si="54"/>
        <v>2799990</v>
      </c>
      <c r="AH87" s="310"/>
      <c r="AI87" s="157"/>
      <c r="AJ87" s="157"/>
    </row>
    <row r="88" spans="1:36" s="124" customFormat="1" x14ac:dyDescent="0.2">
      <c r="A88" s="216"/>
      <c r="B88" s="242" t="s">
        <v>281</v>
      </c>
      <c r="C88" s="242" t="str">
        <f t="shared" si="55"/>
        <v>2.07.02.01.11.0000</v>
      </c>
      <c r="D88" s="159" t="s">
        <v>277</v>
      </c>
      <c r="E88" s="242"/>
      <c r="F88" s="268" t="s">
        <v>286</v>
      </c>
      <c r="G88" s="163"/>
      <c r="H88" s="245" t="s">
        <v>195</v>
      </c>
      <c r="I88" s="245"/>
      <c r="J88" s="163"/>
      <c r="K88" s="225"/>
      <c r="L88" s="225"/>
      <c r="M88" s="225"/>
      <c r="N88" s="225"/>
      <c r="O88" s="245" t="s">
        <v>118</v>
      </c>
      <c r="P88" s="246">
        <v>210000</v>
      </c>
      <c r="Q88" s="203"/>
      <c r="R88" s="174" t="str">
        <f t="shared" si="39"/>
        <v>2.07.02</v>
      </c>
      <c r="S88" s="158" t="str">
        <f t="shared" si="40"/>
        <v>ALAT KOMUNIKASI</v>
      </c>
      <c r="T88" s="174">
        <f t="shared" si="41"/>
        <v>5</v>
      </c>
      <c r="U88" s="178">
        <f t="shared" si="42"/>
        <v>41998</v>
      </c>
      <c r="V88" s="174">
        <f t="shared" si="43"/>
        <v>2013</v>
      </c>
      <c r="W88" s="178">
        <f t="shared" si="44"/>
        <v>209990</v>
      </c>
      <c r="X88" s="178">
        <f t="shared" si="45"/>
        <v>0</v>
      </c>
      <c r="Y88" s="178">
        <f t="shared" si="46"/>
        <v>0</v>
      </c>
      <c r="Z88" s="178">
        <f t="shared" si="47"/>
        <v>0</v>
      </c>
      <c r="AA88" s="178">
        <f t="shared" si="48"/>
        <v>0</v>
      </c>
      <c r="AB88" s="178">
        <f t="shared" si="49"/>
        <v>0</v>
      </c>
      <c r="AC88" s="174">
        <f t="shared" si="50"/>
        <v>0</v>
      </c>
      <c r="AD88" s="236">
        <f t="shared" si="51"/>
        <v>10</v>
      </c>
      <c r="AE88" s="237">
        <f t="shared" si="56"/>
        <v>209990</v>
      </c>
      <c r="AF88" s="237">
        <f t="shared" si="57"/>
        <v>209990</v>
      </c>
      <c r="AG88" s="237">
        <f t="shared" si="54"/>
        <v>209990</v>
      </c>
      <c r="AH88" s="307"/>
      <c r="AI88" s="155"/>
      <c r="AJ88" s="155"/>
    </row>
    <row r="89" spans="1:36" s="124" customFormat="1" x14ac:dyDescent="0.2">
      <c r="A89" s="216"/>
      <c r="B89" s="159" t="s">
        <v>222</v>
      </c>
      <c r="C89" s="242" t="str">
        <f t="shared" si="55"/>
        <v>2.06.02.04.04</v>
      </c>
      <c r="D89" s="159" t="s">
        <v>215</v>
      </c>
      <c r="E89" s="242"/>
      <c r="F89" s="268" t="s">
        <v>174</v>
      </c>
      <c r="G89" s="275" t="s">
        <v>233</v>
      </c>
      <c r="H89" s="276" t="s">
        <v>236</v>
      </c>
      <c r="I89" s="245"/>
      <c r="J89" s="275" t="s">
        <v>239</v>
      </c>
      <c r="K89" s="225"/>
      <c r="L89" s="225"/>
      <c r="M89" s="225"/>
      <c r="N89" s="225"/>
      <c r="O89" s="276" t="s">
        <v>118</v>
      </c>
      <c r="P89" s="246">
        <v>25410000</v>
      </c>
      <c r="Q89" s="203" t="s">
        <v>110</v>
      </c>
      <c r="R89" s="174" t="str">
        <f t="shared" si="39"/>
        <v>2.06.02</v>
      </c>
      <c r="S89" s="158" t="str">
        <f t="shared" si="40"/>
        <v>ALAT RUMAH TANGGA</v>
      </c>
      <c r="T89" s="174">
        <f t="shared" si="41"/>
        <v>5</v>
      </c>
      <c r="U89" s="178">
        <f t="shared" si="42"/>
        <v>5081998</v>
      </c>
      <c r="V89" s="174">
        <f t="shared" si="43"/>
        <v>2013</v>
      </c>
      <c r="W89" s="178">
        <f t="shared" si="44"/>
        <v>25409990</v>
      </c>
      <c r="X89" s="178">
        <f t="shared" si="45"/>
        <v>0</v>
      </c>
      <c r="Y89" s="178">
        <f t="shared" si="46"/>
        <v>0</v>
      </c>
      <c r="Z89" s="178">
        <f t="shared" si="47"/>
        <v>0</v>
      </c>
      <c r="AA89" s="178">
        <f t="shared" si="48"/>
        <v>0</v>
      </c>
      <c r="AB89" s="178">
        <f t="shared" si="49"/>
        <v>0</v>
      </c>
      <c r="AC89" s="174">
        <f t="shared" si="50"/>
        <v>0</v>
      </c>
      <c r="AD89" s="236">
        <f t="shared" si="51"/>
        <v>10</v>
      </c>
      <c r="AE89" s="237">
        <f t="shared" si="56"/>
        <v>25409990</v>
      </c>
      <c r="AF89" s="237">
        <f t="shared" si="57"/>
        <v>25409990</v>
      </c>
      <c r="AG89" s="237">
        <f t="shared" si="54"/>
        <v>25409990</v>
      </c>
      <c r="AH89" s="307"/>
      <c r="AI89" s="155"/>
      <c r="AJ89" s="155"/>
    </row>
    <row r="90" spans="1:36" s="124" customFormat="1" x14ac:dyDescent="0.2">
      <c r="A90" s="216"/>
      <c r="B90" s="159" t="s">
        <v>225</v>
      </c>
      <c r="C90" s="242" t="str">
        <f t="shared" si="55"/>
        <v>2.06.04.01.08</v>
      </c>
      <c r="D90" s="159" t="s">
        <v>218</v>
      </c>
      <c r="E90" s="242"/>
      <c r="F90" s="268" t="s">
        <v>230</v>
      </c>
      <c r="G90" s="275" t="s">
        <v>235</v>
      </c>
      <c r="H90" s="276" t="s">
        <v>237</v>
      </c>
      <c r="I90" s="245"/>
      <c r="J90" s="275"/>
      <c r="K90" s="225"/>
      <c r="L90" s="225"/>
      <c r="M90" s="225"/>
      <c r="N90" s="225"/>
      <c r="O90" s="276" t="s">
        <v>118</v>
      </c>
      <c r="P90" s="246">
        <v>4000000</v>
      </c>
      <c r="Q90" s="203" t="s">
        <v>110</v>
      </c>
      <c r="R90" s="174" t="str">
        <f t="shared" si="39"/>
        <v>2.06.04</v>
      </c>
      <c r="S90" s="158" t="str">
        <f t="shared" si="40"/>
        <v>MEJA DAN KURSI KERJA/RAPAT PEJABAT</v>
      </c>
      <c r="T90" s="174">
        <f t="shared" si="41"/>
        <v>5</v>
      </c>
      <c r="U90" s="178">
        <f t="shared" si="42"/>
        <v>799998</v>
      </c>
      <c r="V90" s="174">
        <f t="shared" si="43"/>
        <v>2013</v>
      </c>
      <c r="W90" s="178">
        <f t="shared" si="44"/>
        <v>3999990</v>
      </c>
      <c r="X90" s="178">
        <f t="shared" si="45"/>
        <v>0</v>
      </c>
      <c r="Y90" s="178">
        <f t="shared" si="46"/>
        <v>0</v>
      </c>
      <c r="Z90" s="178">
        <f t="shared" si="47"/>
        <v>0</v>
      </c>
      <c r="AA90" s="178">
        <f t="shared" si="48"/>
        <v>0</v>
      </c>
      <c r="AB90" s="178">
        <f t="shared" si="49"/>
        <v>0</v>
      </c>
      <c r="AC90" s="174">
        <f t="shared" si="50"/>
        <v>0</v>
      </c>
      <c r="AD90" s="236">
        <f t="shared" si="51"/>
        <v>10</v>
      </c>
      <c r="AE90" s="237">
        <f t="shared" si="56"/>
        <v>3999990</v>
      </c>
      <c r="AF90" s="237">
        <f t="shared" si="57"/>
        <v>3999990</v>
      </c>
      <c r="AG90" s="237">
        <f t="shared" si="54"/>
        <v>3999990</v>
      </c>
      <c r="AH90" s="307"/>
      <c r="AI90" s="155"/>
      <c r="AJ90" s="155"/>
    </row>
    <row r="91" spans="1:36" s="124" customFormat="1" x14ac:dyDescent="0.2">
      <c r="A91" s="216"/>
      <c r="B91" s="159" t="s">
        <v>226</v>
      </c>
      <c r="C91" s="242" t="str">
        <f t="shared" si="55"/>
        <v>2.06.02.01.49</v>
      </c>
      <c r="D91" s="159" t="s">
        <v>219</v>
      </c>
      <c r="E91" s="242"/>
      <c r="F91" s="268" t="s">
        <v>231</v>
      </c>
      <c r="G91" s="275" t="s">
        <v>235</v>
      </c>
      <c r="H91" s="276" t="s">
        <v>237</v>
      </c>
      <c r="I91" s="245"/>
      <c r="J91" s="275"/>
      <c r="K91" s="225"/>
      <c r="L91" s="225"/>
      <c r="M91" s="225"/>
      <c r="N91" s="225"/>
      <c r="O91" s="276" t="s">
        <v>118</v>
      </c>
      <c r="P91" s="246">
        <v>3000000</v>
      </c>
      <c r="Q91" s="203" t="s">
        <v>110</v>
      </c>
      <c r="R91" s="174" t="str">
        <f t="shared" si="39"/>
        <v>2.06.02</v>
      </c>
      <c r="S91" s="158" t="str">
        <f t="shared" si="40"/>
        <v>ALAT RUMAH TANGGA</v>
      </c>
      <c r="T91" s="174">
        <f t="shared" si="41"/>
        <v>5</v>
      </c>
      <c r="U91" s="178">
        <f t="shared" si="42"/>
        <v>599998</v>
      </c>
      <c r="V91" s="174">
        <f t="shared" si="43"/>
        <v>2013</v>
      </c>
      <c r="W91" s="178">
        <f t="shared" si="44"/>
        <v>2999990</v>
      </c>
      <c r="X91" s="178">
        <f t="shared" si="45"/>
        <v>0</v>
      </c>
      <c r="Y91" s="178">
        <f t="shared" si="46"/>
        <v>0</v>
      </c>
      <c r="Z91" s="178">
        <f t="shared" si="47"/>
        <v>0</v>
      </c>
      <c r="AA91" s="178">
        <f t="shared" si="48"/>
        <v>0</v>
      </c>
      <c r="AB91" s="178">
        <f t="shared" si="49"/>
        <v>0</v>
      </c>
      <c r="AC91" s="174">
        <f t="shared" si="50"/>
        <v>0</v>
      </c>
      <c r="AD91" s="236">
        <f t="shared" si="51"/>
        <v>10</v>
      </c>
      <c r="AE91" s="237">
        <f t="shared" si="56"/>
        <v>2999990</v>
      </c>
      <c r="AF91" s="237">
        <f t="shared" si="57"/>
        <v>2999990</v>
      </c>
      <c r="AG91" s="237">
        <f t="shared" si="54"/>
        <v>2999990</v>
      </c>
      <c r="AH91" s="307"/>
      <c r="AI91" s="155"/>
      <c r="AJ91" s="155"/>
    </row>
    <row r="92" spans="1:36" s="124" customFormat="1" x14ac:dyDescent="0.2">
      <c r="A92" s="216"/>
      <c r="B92" s="159" t="s">
        <v>302</v>
      </c>
      <c r="C92" s="242" t="str">
        <f t="shared" si="55"/>
        <v>2.06.02.06.21</v>
      </c>
      <c r="D92" s="159" t="s">
        <v>299</v>
      </c>
      <c r="E92" s="242"/>
      <c r="F92" s="268" t="s">
        <v>303</v>
      </c>
      <c r="G92" s="275" t="s">
        <v>235</v>
      </c>
      <c r="H92" s="275" t="s">
        <v>238</v>
      </c>
      <c r="I92" s="245"/>
      <c r="J92" s="275"/>
      <c r="K92" s="225"/>
      <c r="L92" s="225"/>
      <c r="M92" s="225"/>
      <c r="N92" s="225"/>
      <c r="O92" s="276" t="s">
        <v>118</v>
      </c>
      <c r="P92" s="246">
        <v>7870000</v>
      </c>
      <c r="Q92" s="203" t="s">
        <v>110</v>
      </c>
      <c r="R92" s="174" t="str">
        <f t="shared" si="39"/>
        <v>2.06.02</v>
      </c>
      <c r="S92" s="158" t="str">
        <f t="shared" si="40"/>
        <v>ALAT RUMAH TANGGA</v>
      </c>
      <c r="T92" s="174">
        <f t="shared" si="41"/>
        <v>5</v>
      </c>
      <c r="U92" s="178">
        <f t="shared" si="42"/>
        <v>1573998</v>
      </c>
      <c r="V92" s="174">
        <f t="shared" si="43"/>
        <v>2013</v>
      </c>
      <c r="W92" s="178">
        <f t="shared" si="44"/>
        <v>7869990</v>
      </c>
      <c r="X92" s="178">
        <f t="shared" si="45"/>
        <v>0</v>
      </c>
      <c r="Y92" s="178">
        <f t="shared" si="46"/>
        <v>0</v>
      </c>
      <c r="Z92" s="178">
        <f t="shared" si="47"/>
        <v>0</v>
      </c>
      <c r="AA92" s="178">
        <f t="shared" si="48"/>
        <v>0</v>
      </c>
      <c r="AB92" s="178">
        <f t="shared" si="49"/>
        <v>0</v>
      </c>
      <c r="AC92" s="174">
        <f t="shared" si="50"/>
        <v>0</v>
      </c>
      <c r="AD92" s="236">
        <f t="shared" si="51"/>
        <v>10</v>
      </c>
      <c r="AE92" s="237">
        <f t="shared" si="56"/>
        <v>7869990</v>
      </c>
      <c r="AF92" s="237">
        <f t="shared" si="57"/>
        <v>7869990</v>
      </c>
      <c r="AG92" s="237">
        <f t="shared" si="54"/>
        <v>7869990</v>
      </c>
      <c r="AH92" s="307"/>
      <c r="AI92" s="155"/>
      <c r="AJ92" s="155"/>
    </row>
    <row r="93" spans="1:36" s="124" customFormat="1" x14ac:dyDescent="0.2">
      <c r="A93" s="216"/>
      <c r="B93" s="159" t="s">
        <v>302</v>
      </c>
      <c r="C93" s="242" t="str">
        <f t="shared" si="55"/>
        <v>2.06.02.06.21</v>
      </c>
      <c r="D93" s="159" t="s">
        <v>300</v>
      </c>
      <c r="E93" s="242"/>
      <c r="F93" s="268" t="s">
        <v>304</v>
      </c>
      <c r="G93" s="275" t="s">
        <v>235</v>
      </c>
      <c r="H93" s="275" t="s">
        <v>238</v>
      </c>
      <c r="I93" s="245"/>
      <c r="J93" s="275"/>
      <c r="K93" s="225"/>
      <c r="L93" s="225"/>
      <c r="M93" s="225"/>
      <c r="N93" s="225"/>
      <c r="O93" s="276" t="s">
        <v>118</v>
      </c>
      <c r="P93" s="246">
        <v>29700000</v>
      </c>
      <c r="Q93" s="203" t="s">
        <v>110</v>
      </c>
      <c r="R93" s="174" t="str">
        <f t="shared" si="39"/>
        <v>2.06.02</v>
      </c>
      <c r="S93" s="158" t="str">
        <f t="shared" si="40"/>
        <v>ALAT RUMAH TANGGA</v>
      </c>
      <c r="T93" s="174">
        <f t="shared" si="41"/>
        <v>5</v>
      </c>
      <c r="U93" s="178">
        <f t="shared" si="42"/>
        <v>5939998</v>
      </c>
      <c r="V93" s="174">
        <f t="shared" si="43"/>
        <v>2013</v>
      </c>
      <c r="W93" s="178">
        <f t="shared" si="44"/>
        <v>29699990</v>
      </c>
      <c r="X93" s="178">
        <f t="shared" si="45"/>
        <v>0</v>
      </c>
      <c r="Y93" s="178">
        <f t="shared" si="46"/>
        <v>0</v>
      </c>
      <c r="Z93" s="178">
        <f t="shared" si="47"/>
        <v>0</v>
      </c>
      <c r="AA93" s="178">
        <f t="shared" si="48"/>
        <v>0</v>
      </c>
      <c r="AB93" s="178">
        <f t="shared" si="49"/>
        <v>0</v>
      </c>
      <c r="AC93" s="174">
        <f t="shared" si="50"/>
        <v>0</v>
      </c>
      <c r="AD93" s="236">
        <f t="shared" si="51"/>
        <v>10</v>
      </c>
      <c r="AE93" s="237">
        <f t="shared" si="56"/>
        <v>29699990</v>
      </c>
      <c r="AF93" s="237">
        <f t="shared" si="57"/>
        <v>29699990</v>
      </c>
      <c r="AG93" s="237">
        <f t="shared" si="54"/>
        <v>29699990</v>
      </c>
      <c r="AH93" s="307"/>
      <c r="AI93" s="155"/>
      <c r="AJ93" s="155"/>
    </row>
    <row r="94" spans="1:36" s="124" customFormat="1" x14ac:dyDescent="0.2">
      <c r="A94" s="216"/>
      <c r="B94" s="159"/>
      <c r="C94" s="159"/>
      <c r="D94" s="159" t="s">
        <v>301</v>
      </c>
      <c r="E94" s="242"/>
      <c r="F94" s="162"/>
      <c r="G94" s="163"/>
      <c r="H94" s="245"/>
      <c r="I94" s="245"/>
      <c r="J94" s="163"/>
      <c r="K94" s="225"/>
      <c r="L94" s="225"/>
      <c r="M94" s="225"/>
      <c r="N94" s="225"/>
      <c r="O94" s="276" t="s">
        <v>118</v>
      </c>
      <c r="P94" s="246">
        <v>3860000</v>
      </c>
      <c r="Q94" s="203"/>
      <c r="R94" s="174" t="str">
        <f t="shared" si="39"/>
        <v/>
      </c>
      <c r="S94" s="158"/>
      <c r="T94" s="174"/>
      <c r="U94" s="178"/>
      <c r="V94" s="174">
        <f t="shared" si="43"/>
        <v>2013</v>
      </c>
      <c r="W94" s="178">
        <f t="shared" si="44"/>
        <v>3859990</v>
      </c>
      <c r="X94" s="178">
        <f t="shared" si="45"/>
        <v>0</v>
      </c>
      <c r="Y94" s="178">
        <f t="shared" si="46"/>
        <v>0</v>
      </c>
      <c r="Z94" s="178">
        <f t="shared" si="47"/>
        <v>0</v>
      </c>
      <c r="AA94" s="178">
        <f t="shared" si="48"/>
        <v>0</v>
      </c>
      <c r="AB94" s="178">
        <f t="shared" si="49"/>
        <v>0</v>
      </c>
      <c r="AC94" s="174">
        <f t="shared" si="50"/>
        <v>0</v>
      </c>
      <c r="AD94" s="236">
        <f t="shared" si="51"/>
        <v>10</v>
      </c>
      <c r="AE94" s="237">
        <f t="shared" si="56"/>
        <v>3859990</v>
      </c>
      <c r="AF94" s="237">
        <f t="shared" si="57"/>
        <v>3859990</v>
      </c>
      <c r="AG94" s="237">
        <f t="shared" si="54"/>
        <v>3859990</v>
      </c>
      <c r="AH94" s="307"/>
      <c r="AI94" s="155"/>
      <c r="AJ94" s="155"/>
    </row>
    <row r="95" spans="1:36" s="124" customFormat="1" x14ac:dyDescent="0.2">
      <c r="A95" s="216"/>
      <c r="B95" s="159" t="s">
        <v>585</v>
      </c>
      <c r="C95" s="159" t="str">
        <f>MID(B95,2,18)</f>
        <v>2.07.01.01.01</v>
      </c>
      <c r="D95" s="166" t="s">
        <v>299</v>
      </c>
      <c r="E95" s="262" t="s">
        <v>354</v>
      </c>
      <c r="F95" s="164" t="s">
        <v>361</v>
      </c>
      <c r="G95" s="163"/>
      <c r="H95" s="245" t="s">
        <v>238</v>
      </c>
      <c r="I95" s="245">
        <v>2014</v>
      </c>
      <c r="J95" s="163"/>
      <c r="K95" s="225"/>
      <c r="L95" s="225"/>
      <c r="M95" s="225"/>
      <c r="N95" s="225"/>
      <c r="O95" s="276" t="s">
        <v>118</v>
      </c>
      <c r="P95" s="167">
        <v>9000000</v>
      </c>
      <c r="Q95" s="203" t="s">
        <v>110</v>
      </c>
      <c r="R95" s="174" t="str">
        <f t="shared" si="39"/>
        <v>2.07.01</v>
      </c>
      <c r="S95" s="158" t="str">
        <f>VLOOKUP(R95,kelompok,2,0)</f>
        <v>ALAT STUDIO</v>
      </c>
      <c r="T95" s="174">
        <f>VLOOKUP(R95,MASAMANFAAT,4,0)</f>
        <v>5</v>
      </c>
      <c r="U95" s="178">
        <f>(P95-10)/T95</f>
        <v>1799998</v>
      </c>
      <c r="V95" s="174">
        <v>0</v>
      </c>
      <c r="W95" s="178">
        <f t="shared" si="44"/>
        <v>0</v>
      </c>
      <c r="X95" s="178">
        <f t="shared" si="45"/>
        <v>1799998</v>
      </c>
      <c r="Y95" s="178">
        <f t="shared" si="46"/>
        <v>1799998</v>
      </c>
      <c r="Z95" s="178">
        <f t="shared" si="47"/>
        <v>1799998</v>
      </c>
      <c r="AA95" s="178">
        <f t="shared" si="48"/>
        <v>1799998</v>
      </c>
      <c r="AB95" s="178">
        <f t="shared" si="49"/>
        <v>1799998</v>
      </c>
      <c r="AC95" s="174">
        <f t="shared" si="50"/>
        <v>2014</v>
      </c>
      <c r="AD95" s="236">
        <f t="shared" si="51"/>
        <v>10</v>
      </c>
      <c r="AE95" s="237">
        <f t="shared" si="56"/>
        <v>5399994</v>
      </c>
      <c r="AF95" s="237">
        <f t="shared" si="57"/>
        <v>7199992</v>
      </c>
      <c r="AG95" s="237">
        <f t="shared" si="54"/>
        <v>8999990</v>
      </c>
      <c r="AH95" s="307"/>
      <c r="AI95" s="155"/>
      <c r="AJ95" s="155"/>
    </row>
    <row r="96" spans="1:36" s="124" customFormat="1" x14ac:dyDescent="0.2">
      <c r="A96" s="216"/>
      <c r="B96" s="159" t="s">
        <v>586</v>
      </c>
      <c r="C96" s="159" t="str">
        <f>MID(B96,2,18)</f>
        <v>2.07.02.01.07</v>
      </c>
      <c r="D96" s="166" t="s">
        <v>360</v>
      </c>
      <c r="E96" s="262" t="s">
        <v>354</v>
      </c>
      <c r="F96" s="164" t="s">
        <v>362</v>
      </c>
      <c r="G96" s="163"/>
      <c r="H96" s="245" t="s">
        <v>238</v>
      </c>
      <c r="I96" s="245">
        <v>2014</v>
      </c>
      <c r="J96" s="163"/>
      <c r="K96" s="225"/>
      <c r="L96" s="225"/>
      <c r="M96" s="225"/>
      <c r="N96" s="225"/>
      <c r="O96" s="276" t="s">
        <v>118</v>
      </c>
      <c r="P96" s="168">
        <v>2500000</v>
      </c>
      <c r="Q96" s="203" t="s">
        <v>110</v>
      </c>
      <c r="R96" s="174" t="str">
        <f t="shared" si="39"/>
        <v>2.07.02</v>
      </c>
      <c r="S96" s="158" t="str">
        <f>VLOOKUP(R96,kelompok,2,0)</f>
        <v>ALAT KOMUNIKASI</v>
      </c>
      <c r="T96" s="174">
        <f>VLOOKUP(R96,MASAMANFAAT,4,0)</f>
        <v>5</v>
      </c>
      <c r="U96" s="178">
        <f>(P96-10)/T96</f>
        <v>499998</v>
      </c>
      <c r="V96" s="174">
        <v>0</v>
      </c>
      <c r="W96" s="178">
        <f t="shared" si="44"/>
        <v>0</v>
      </c>
      <c r="X96" s="178">
        <f t="shared" si="45"/>
        <v>499998</v>
      </c>
      <c r="Y96" s="178">
        <f t="shared" si="46"/>
        <v>499998</v>
      </c>
      <c r="Z96" s="178">
        <f t="shared" si="47"/>
        <v>499998</v>
      </c>
      <c r="AA96" s="178">
        <f t="shared" si="48"/>
        <v>499998</v>
      </c>
      <c r="AB96" s="178">
        <f t="shared" si="49"/>
        <v>499998</v>
      </c>
      <c r="AC96" s="174">
        <f t="shared" si="50"/>
        <v>2014</v>
      </c>
      <c r="AD96" s="236">
        <f t="shared" si="51"/>
        <v>10</v>
      </c>
      <c r="AE96" s="237">
        <f t="shared" si="56"/>
        <v>1499994</v>
      </c>
      <c r="AF96" s="237">
        <f t="shared" si="57"/>
        <v>1999992</v>
      </c>
      <c r="AG96" s="237">
        <f t="shared" si="54"/>
        <v>2499990</v>
      </c>
      <c r="AH96" s="307"/>
      <c r="AI96" s="155"/>
      <c r="AJ96" s="155"/>
    </row>
    <row r="97" spans="1:36" s="124" customFormat="1" ht="14" x14ac:dyDescent="0.2">
      <c r="A97" s="216"/>
      <c r="B97" s="227"/>
      <c r="C97" s="227"/>
      <c r="D97" s="159"/>
      <c r="E97" s="242"/>
      <c r="F97" s="162"/>
      <c r="G97" s="163"/>
      <c r="H97" s="245"/>
      <c r="I97" s="245"/>
      <c r="J97" s="163"/>
      <c r="K97" s="225"/>
      <c r="L97" s="225"/>
      <c r="M97" s="225"/>
      <c r="N97" s="225"/>
      <c r="O97" s="245"/>
      <c r="P97" s="246"/>
      <c r="Q97" s="203"/>
      <c r="R97" s="174"/>
      <c r="S97" s="207">
        <f t="shared" ref="S97:S109" si="58">IF(P97&lt;300000,P97,"0")</f>
        <v>0</v>
      </c>
      <c r="T97" s="174"/>
      <c r="U97" s="174"/>
      <c r="V97" s="174"/>
      <c r="W97" s="174"/>
      <c r="X97" s="174"/>
      <c r="Y97" s="174"/>
      <c r="Z97" s="178">
        <f t="shared" si="47"/>
        <v>0</v>
      </c>
      <c r="AA97" s="178"/>
      <c r="AB97" s="178"/>
      <c r="AC97" s="174"/>
      <c r="AD97" s="236">
        <f t="shared" ref="AD97:AD109" si="59">P97-(W97+X97+Y97+Z97)</f>
        <v>0</v>
      </c>
      <c r="AE97" s="174"/>
      <c r="AF97" s="174"/>
      <c r="AG97" s="174"/>
      <c r="AH97" s="307"/>
      <c r="AI97" s="155"/>
      <c r="AJ97" s="155"/>
    </row>
    <row r="98" spans="1:36" s="124" customFormat="1" x14ac:dyDescent="0.2">
      <c r="A98" s="230" t="s">
        <v>38</v>
      </c>
      <c r="B98" s="217" t="s">
        <v>39</v>
      </c>
      <c r="C98" s="217"/>
      <c r="D98" s="204" t="s">
        <v>213</v>
      </c>
      <c r="E98" s="242"/>
      <c r="F98" s="162"/>
      <c r="G98" s="163"/>
      <c r="H98" s="245"/>
      <c r="I98" s="245"/>
      <c r="J98" s="163"/>
      <c r="K98" s="225"/>
      <c r="L98" s="225"/>
      <c r="M98" s="225"/>
      <c r="N98" s="225"/>
      <c r="O98" s="245"/>
      <c r="P98" s="246"/>
      <c r="Q98" s="203"/>
      <c r="R98" s="174"/>
      <c r="S98" s="207">
        <f t="shared" si="58"/>
        <v>0</v>
      </c>
      <c r="T98" s="174"/>
      <c r="U98" s="174"/>
      <c r="V98" s="174"/>
      <c r="W98" s="174"/>
      <c r="X98" s="174"/>
      <c r="Y98" s="174"/>
      <c r="Z98" s="178">
        <f t="shared" si="47"/>
        <v>0</v>
      </c>
      <c r="AA98" s="178"/>
      <c r="AB98" s="178"/>
      <c r="AC98" s="174"/>
      <c r="AD98" s="236">
        <f t="shared" si="59"/>
        <v>0</v>
      </c>
      <c r="AE98" s="174"/>
      <c r="AF98" s="174"/>
      <c r="AG98" s="174"/>
      <c r="AH98" s="307"/>
      <c r="AI98" s="155"/>
      <c r="AJ98" s="155"/>
    </row>
    <row r="99" spans="1:36" s="124" customFormat="1" ht="14" x14ac:dyDescent="0.2">
      <c r="A99" s="216"/>
      <c r="B99" s="227"/>
      <c r="C99" s="227"/>
      <c r="D99" s="159"/>
      <c r="E99" s="242"/>
      <c r="F99" s="162"/>
      <c r="G99" s="163"/>
      <c r="H99" s="245"/>
      <c r="I99" s="245"/>
      <c r="J99" s="163"/>
      <c r="K99" s="225"/>
      <c r="L99" s="225"/>
      <c r="M99" s="225"/>
      <c r="N99" s="225"/>
      <c r="O99" s="245"/>
      <c r="P99" s="246"/>
      <c r="Q99" s="203"/>
      <c r="R99" s="174"/>
      <c r="S99" s="207">
        <f t="shared" si="58"/>
        <v>0</v>
      </c>
      <c r="T99" s="174"/>
      <c r="U99" s="174"/>
      <c r="V99" s="174"/>
      <c r="W99" s="174"/>
      <c r="X99" s="174"/>
      <c r="Y99" s="174"/>
      <c r="Z99" s="178">
        <f t="shared" si="47"/>
        <v>0</v>
      </c>
      <c r="AA99" s="178"/>
      <c r="AB99" s="178"/>
      <c r="AC99" s="174"/>
      <c r="AD99" s="236">
        <f t="shared" si="59"/>
        <v>0</v>
      </c>
      <c r="AE99" s="174"/>
      <c r="AF99" s="174"/>
      <c r="AG99" s="174"/>
      <c r="AH99" s="307"/>
      <c r="AI99" s="155"/>
      <c r="AJ99" s="155"/>
    </row>
    <row r="100" spans="1:36" s="124" customFormat="1" ht="14" x14ac:dyDescent="0.2">
      <c r="A100" s="216"/>
      <c r="B100" s="227"/>
      <c r="C100" s="227"/>
      <c r="D100" s="159"/>
      <c r="E100" s="242"/>
      <c r="F100" s="162"/>
      <c r="G100" s="163"/>
      <c r="H100" s="245"/>
      <c r="I100" s="245"/>
      <c r="J100" s="163"/>
      <c r="K100" s="225"/>
      <c r="L100" s="225"/>
      <c r="M100" s="225"/>
      <c r="N100" s="225"/>
      <c r="O100" s="245"/>
      <c r="P100" s="246"/>
      <c r="Q100" s="203"/>
      <c r="R100" s="174"/>
      <c r="S100" s="207">
        <f t="shared" si="58"/>
        <v>0</v>
      </c>
      <c r="T100" s="174"/>
      <c r="U100" s="174"/>
      <c r="V100" s="174"/>
      <c r="W100" s="174"/>
      <c r="X100" s="174"/>
      <c r="Y100" s="174"/>
      <c r="Z100" s="178">
        <f t="shared" si="47"/>
        <v>0</v>
      </c>
      <c r="AA100" s="178"/>
      <c r="AB100" s="178"/>
      <c r="AC100" s="174"/>
      <c r="AD100" s="236">
        <f t="shared" si="59"/>
        <v>0</v>
      </c>
      <c r="AE100" s="174"/>
      <c r="AF100" s="174"/>
      <c r="AG100" s="174"/>
      <c r="AH100" s="307"/>
      <c r="AI100" s="155"/>
      <c r="AJ100" s="155"/>
    </row>
    <row r="101" spans="1:36" s="124" customFormat="1" x14ac:dyDescent="0.2">
      <c r="A101" s="230" t="s">
        <v>40</v>
      </c>
      <c r="B101" s="217" t="s">
        <v>41</v>
      </c>
      <c r="C101" s="217"/>
      <c r="D101" s="204" t="s">
        <v>213</v>
      </c>
      <c r="E101" s="242"/>
      <c r="F101" s="162"/>
      <c r="G101" s="163"/>
      <c r="H101" s="245"/>
      <c r="I101" s="245"/>
      <c r="J101" s="163"/>
      <c r="K101" s="225"/>
      <c r="L101" s="225"/>
      <c r="M101" s="225"/>
      <c r="N101" s="225"/>
      <c r="O101" s="245"/>
      <c r="P101" s="246"/>
      <c r="Q101" s="203"/>
      <c r="R101" s="174"/>
      <c r="S101" s="207">
        <f t="shared" si="58"/>
        <v>0</v>
      </c>
      <c r="T101" s="174"/>
      <c r="U101" s="174"/>
      <c r="V101" s="174"/>
      <c r="W101" s="174"/>
      <c r="X101" s="174"/>
      <c r="Y101" s="174"/>
      <c r="Z101" s="178">
        <f t="shared" si="47"/>
        <v>0</v>
      </c>
      <c r="AA101" s="178"/>
      <c r="AB101" s="178"/>
      <c r="AC101" s="174"/>
      <c r="AD101" s="236">
        <f t="shared" si="59"/>
        <v>0</v>
      </c>
      <c r="AE101" s="174"/>
      <c r="AF101" s="174"/>
      <c r="AG101" s="174"/>
      <c r="AH101" s="307"/>
      <c r="AI101" s="155"/>
      <c r="AJ101" s="155"/>
    </row>
    <row r="102" spans="1:36" s="124" customFormat="1" ht="14" x14ac:dyDescent="0.2">
      <c r="A102" s="216"/>
      <c r="B102" s="227"/>
      <c r="C102" s="227"/>
      <c r="D102" s="159"/>
      <c r="E102" s="242"/>
      <c r="F102" s="162"/>
      <c r="G102" s="163"/>
      <c r="H102" s="245"/>
      <c r="I102" s="245"/>
      <c r="J102" s="163"/>
      <c r="K102" s="225"/>
      <c r="L102" s="225"/>
      <c r="M102" s="225"/>
      <c r="N102" s="225"/>
      <c r="O102" s="245"/>
      <c r="P102" s="246"/>
      <c r="Q102" s="203"/>
      <c r="R102" s="174"/>
      <c r="S102" s="207">
        <f t="shared" si="58"/>
        <v>0</v>
      </c>
      <c r="T102" s="174"/>
      <c r="U102" s="174"/>
      <c r="V102" s="174"/>
      <c r="W102" s="174"/>
      <c r="X102" s="174"/>
      <c r="Y102" s="174"/>
      <c r="Z102" s="178">
        <f t="shared" si="47"/>
        <v>0</v>
      </c>
      <c r="AA102" s="178"/>
      <c r="AB102" s="178"/>
      <c r="AC102" s="174"/>
      <c r="AD102" s="236">
        <f t="shared" si="59"/>
        <v>0</v>
      </c>
      <c r="AE102" s="174"/>
      <c r="AF102" s="174"/>
      <c r="AG102" s="174"/>
      <c r="AH102" s="307"/>
      <c r="AI102" s="155"/>
      <c r="AJ102" s="155"/>
    </row>
    <row r="103" spans="1:36" s="124" customFormat="1" ht="14" x14ac:dyDescent="0.2">
      <c r="A103" s="216"/>
      <c r="B103" s="227"/>
      <c r="C103" s="227"/>
      <c r="D103" s="159"/>
      <c r="E103" s="242"/>
      <c r="F103" s="162"/>
      <c r="G103" s="163"/>
      <c r="H103" s="245"/>
      <c r="I103" s="245"/>
      <c r="J103" s="163"/>
      <c r="K103" s="225"/>
      <c r="L103" s="225"/>
      <c r="M103" s="225"/>
      <c r="N103" s="225"/>
      <c r="O103" s="245"/>
      <c r="P103" s="246"/>
      <c r="Q103" s="203"/>
      <c r="R103" s="174"/>
      <c r="S103" s="207">
        <f t="shared" si="58"/>
        <v>0</v>
      </c>
      <c r="T103" s="174"/>
      <c r="U103" s="174"/>
      <c r="V103" s="174"/>
      <c r="W103" s="174"/>
      <c r="X103" s="174"/>
      <c r="Y103" s="174"/>
      <c r="Z103" s="178">
        <f t="shared" si="47"/>
        <v>0</v>
      </c>
      <c r="AA103" s="178"/>
      <c r="AB103" s="178"/>
      <c r="AC103" s="174"/>
      <c r="AD103" s="236">
        <f t="shared" si="59"/>
        <v>0</v>
      </c>
      <c r="AE103" s="174"/>
      <c r="AF103" s="174"/>
      <c r="AG103" s="174"/>
      <c r="AH103" s="307"/>
      <c r="AI103" s="155"/>
      <c r="AJ103" s="155"/>
    </row>
    <row r="104" spans="1:36" s="124" customFormat="1" x14ac:dyDescent="0.2">
      <c r="A104" s="230" t="s">
        <v>42</v>
      </c>
      <c r="B104" s="217" t="s">
        <v>43</v>
      </c>
      <c r="C104" s="217"/>
      <c r="D104" s="204" t="s">
        <v>213</v>
      </c>
      <c r="E104" s="242"/>
      <c r="F104" s="162"/>
      <c r="G104" s="163"/>
      <c r="H104" s="245"/>
      <c r="I104" s="245"/>
      <c r="J104" s="163"/>
      <c r="K104" s="225"/>
      <c r="L104" s="225"/>
      <c r="M104" s="225"/>
      <c r="N104" s="225"/>
      <c r="O104" s="245"/>
      <c r="P104" s="246"/>
      <c r="Q104" s="203"/>
      <c r="R104" s="174"/>
      <c r="S104" s="207">
        <f t="shared" si="58"/>
        <v>0</v>
      </c>
      <c r="T104" s="174"/>
      <c r="U104" s="174"/>
      <c r="V104" s="174"/>
      <c r="W104" s="174"/>
      <c r="X104" s="174"/>
      <c r="Y104" s="174"/>
      <c r="Z104" s="178">
        <f t="shared" si="47"/>
        <v>0</v>
      </c>
      <c r="AA104" s="178"/>
      <c r="AB104" s="178"/>
      <c r="AC104" s="174"/>
      <c r="AD104" s="236">
        <f t="shared" si="59"/>
        <v>0</v>
      </c>
      <c r="AE104" s="174"/>
      <c r="AF104" s="174"/>
      <c r="AG104" s="174"/>
      <c r="AH104" s="307"/>
      <c r="AI104" s="155"/>
      <c r="AJ104" s="155"/>
    </row>
    <row r="105" spans="1:36" s="124" customFormat="1" ht="14" x14ac:dyDescent="0.2">
      <c r="A105" s="216"/>
      <c r="B105" s="227"/>
      <c r="C105" s="227"/>
      <c r="D105" s="159"/>
      <c r="E105" s="242"/>
      <c r="F105" s="162"/>
      <c r="G105" s="163"/>
      <c r="H105" s="245"/>
      <c r="I105" s="245"/>
      <c r="J105" s="163"/>
      <c r="K105" s="225"/>
      <c r="L105" s="225"/>
      <c r="M105" s="225"/>
      <c r="N105" s="225"/>
      <c r="O105" s="245"/>
      <c r="P105" s="246"/>
      <c r="Q105" s="203"/>
      <c r="R105" s="174"/>
      <c r="S105" s="207">
        <f t="shared" si="58"/>
        <v>0</v>
      </c>
      <c r="T105" s="174"/>
      <c r="U105" s="174"/>
      <c r="V105" s="174"/>
      <c r="W105" s="174"/>
      <c r="X105" s="174"/>
      <c r="Y105" s="174"/>
      <c r="Z105" s="178">
        <f t="shared" si="47"/>
        <v>0</v>
      </c>
      <c r="AA105" s="178"/>
      <c r="AB105" s="178"/>
      <c r="AC105" s="174"/>
      <c r="AD105" s="236">
        <f t="shared" si="59"/>
        <v>0</v>
      </c>
      <c r="AE105" s="174"/>
      <c r="AF105" s="174"/>
      <c r="AG105" s="174"/>
      <c r="AH105" s="307"/>
      <c r="AI105" s="155"/>
      <c r="AJ105" s="155"/>
    </row>
    <row r="106" spans="1:36" s="124" customFormat="1" ht="14" x14ac:dyDescent="0.2">
      <c r="A106" s="216"/>
      <c r="B106" s="227"/>
      <c r="C106" s="227"/>
      <c r="D106" s="159"/>
      <c r="E106" s="242"/>
      <c r="F106" s="162"/>
      <c r="G106" s="163"/>
      <c r="H106" s="245"/>
      <c r="I106" s="245"/>
      <c r="J106" s="163"/>
      <c r="K106" s="225"/>
      <c r="L106" s="225"/>
      <c r="M106" s="225"/>
      <c r="N106" s="225"/>
      <c r="O106" s="245"/>
      <c r="P106" s="246"/>
      <c r="Q106" s="203"/>
      <c r="R106" s="174"/>
      <c r="S106" s="207">
        <f t="shared" si="58"/>
        <v>0</v>
      </c>
      <c r="T106" s="174"/>
      <c r="U106" s="174"/>
      <c r="V106" s="174"/>
      <c r="W106" s="174"/>
      <c r="X106" s="174"/>
      <c r="Y106" s="174"/>
      <c r="Z106" s="178">
        <f t="shared" si="47"/>
        <v>0</v>
      </c>
      <c r="AA106" s="178"/>
      <c r="AB106" s="178"/>
      <c r="AC106" s="174"/>
      <c r="AD106" s="236">
        <f t="shared" si="59"/>
        <v>0</v>
      </c>
      <c r="AE106" s="174"/>
      <c r="AF106" s="174"/>
      <c r="AG106" s="174"/>
      <c r="AH106" s="307"/>
      <c r="AI106" s="155"/>
      <c r="AJ106" s="155"/>
    </row>
    <row r="107" spans="1:36" s="124" customFormat="1" x14ac:dyDescent="0.2">
      <c r="A107" s="230" t="s">
        <v>44</v>
      </c>
      <c r="B107" s="217" t="s">
        <v>45</v>
      </c>
      <c r="C107" s="217"/>
      <c r="D107" s="204" t="s">
        <v>213</v>
      </c>
      <c r="E107" s="242"/>
      <c r="F107" s="162"/>
      <c r="G107" s="163"/>
      <c r="H107" s="245"/>
      <c r="I107" s="245"/>
      <c r="J107" s="163"/>
      <c r="K107" s="225"/>
      <c r="L107" s="225"/>
      <c r="M107" s="225"/>
      <c r="N107" s="225"/>
      <c r="O107" s="245"/>
      <c r="P107" s="246"/>
      <c r="Q107" s="203"/>
      <c r="R107" s="174"/>
      <c r="S107" s="207">
        <f t="shared" si="58"/>
        <v>0</v>
      </c>
      <c r="T107" s="174"/>
      <c r="U107" s="174"/>
      <c r="V107" s="174"/>
      <c r="W107" s="174"/>
      <c r="X107" s="174"/>
      <c r="Y107" s="174"/>
      <c r="Z107" s="178">
        <f t="shared" si="47"/>
        <v>0</v>
      </c>
      <c r="AA107" s="178"/>
      <c r="AB107" s="178"/>
      <c r="AC107" s="174"/>
      <c r="AD107" s="236">
        <f t="shared" si="59"/>
        <v>0</v>
      </c>
      <c r="AE107" s="174"/>
      <c r="AF107" s="174"/>
      <c r="AG107" s="174"/>
      <c r="AH107" s="307"/>
      <c r="AI107" s="155"/>
      <c r="AJ107" s="155"/>
    </row>
    <row r="108" spans="1:36" s="124" customFormat="1" ht="14" x14ac:dyDescent="0.2">
      <c r="A108" s="216"/>
      <c r="B108" s="227"/>
      <c r="C108" s="227"/>
      <c r="D108" s="159"/>
      <c r="E108" s="242"/>
      <c r="F108" s="162"/>
      <c r="G108" s="163"/>
      <c r="H108" s="245"/>
      <c r="I108" s="245"/>
      <c r="J108" s="163"/>
      <c r="K108" s="225"/>
      <c r="L108" s="225"/>
      <c r="M108" s="225"/>
      <c r="N108" s="225"/>
      <c r="O108" s="245"/>
      <c r="P108" s="246"/>
      <c r="Q108" s="203"/>
      <c r="R108" s="174"/>
      <c r="S108" s="207">
        <f t="shared" si="58"/>
        <v>0</v>
      </c>
      <c r="T108" s="174"/>
      <c r="U108" s="174"/>
      <c r="V108" s="174"/>
      <c r="W108" s="174"/>
      <c r="X108" s="174"/>
      <c r="Y108" s="174"/>
      <c r="Z108" s="178">
        <f t="shared" si="47"/>
        <v>0</v>
      </c>
      <c r="AA108" s="178"/>
      <c r="AB108" s="178"/>
      <c r="AC108" s="174"/>
      <c r="AD108" s="236">
        <f t="shared" si="59"/>
        <v>0</v>
      </c>
      <c r="AE108" s="174"/>
      <c r="AF108" s="174"/>
      <c r="AG108" s="174"/>
      <c r="AH108" s="307"/>
      <c r="AI108" s="155"/>
      <c r="AJ108" s="155"/>
    </row>
    <row r="109" spans="1:36" s="124" customFormat="1" ht="14" x14ac:dyDescent="0.2">
      <c r="A109" s="216"/>
      <c r="B109" s="277"/>
      <c r="C109" s="277"/>
      <c r="D109" s="177"/>
      <c r="E109" s="177"/>
      <c r="F109" s="177"/>
      <c r="G109" s="203"/>
      <c r="H109" s="203"/>
      <c r="I109" s="203"/>
      <c r="J109" s="203"/>
      <c r="K109" s="177"/>
      <c r="L109" s="177"/>
      <c r="M109" s="177"/>
      <c r="N109" s="177"/>
      <c r="O109" s="177"/>
      <c r="P109" s="177"/>
      <c r="Q109" s="203"/>
      <c r="R109" s="207"/>
      <c r="S109" s="207">
        <f t="shared" si="58"/>
        <v>0</v>
      </c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236">
        <f t="shared" si="59"/>
        <v>0</v>
      </c>
      <c r="AE109" s="174"/>
      <c r="AF109" s="174"/>
      <c r="AG109" s="174"/>
      <c r="AH109" s="307"/>
      <c r="AI109" s="155"/>
      <c r="AJ109" s="155"/>
    </row>
    <row r="110" spans="1:36" x14ac:dyDescent="0.2">
      <c r="A110" s="13"/>
      <c r="B110" s="13"/>
      <c r="C110" s="13"/>
      <c r="D110" s="13"/>
      <c r="E110" s="13"/>
      <c r="F110" s="13"/>
      <c r="G110" s="200"/>
      <c r="H110" s="200"/>
      <c r="I110" s="200"/>
      <c r="J110" s="200"/>
      <c r="K110" s="13"/>
      <c r="L110" s="13"/>
      <c r="M110" s="13"/>
      <c r="N110" s="13"/>
      <c r="O110" s="13"/>
      <c r="P110" s="13"/>
      <c r="S110" s="13"/>
      <c r="T110" s="13"/>
      <c r="U110" s="13"/>
      <c r="V110" s="13"/>
      <c r="W110" s="13"/>
      <c r="X110" s="13"/>
      <c r="Y110" s="13"/>
      <c r="Z110" s="13"/>
      <c r="AB110" s="13"/>
      <c r="AC110" s="13"/>
      <c r="AD110" s="13"/>
      <c r="AE110" s="13"/>
      <c r="AF110" s="13"/>
      <c r="AG110" s="13"/>
      <c r="AH110" s="13"/>
    </row>
    <row r="112" spans="1:36" x14ac:dyDescent="0.2">
      <c r="B112" s="716" t="s">
        <v>116</v>
      </c>
      <c r="C112" s="716"/>
      <c r="D112" s="716"/>
      <c r="E112" s="716"/>
      <c r="F112" s="716"/>
      <c r="G112" s="136"/>
      <c r="H112" s="136"/>
      <c r="I112" s="136"/>
      <c r="J112" s="136"/>
      <c r="K112" s="134"/>
      <c r="L112" s="134"/>
      <c r="M112" s="134"/>
      <c r="N112" s="720" t="s">
        <v>592</v>
      </c>
      <c r="O112" s="720"/>
      <c r="P112" s="720"/>
      <c r="Q112" s="208"/>
    </row>
    <row r="113" spans="2:17" x14ac:dyDescent="0.2">
      <c r="B113" s="716" t="s">
        <v>377</v>
      </c>
      <c r="C113" s="716"/>
      <c r="D113" s="716"/>
      <c r="E113" s="716"/>
      <c r="F113" s="716"/>
      <c r="G113" s="136"/>
      <c r="H113" s="136"/>
      <c r="I113" s="136"/>
      <c r="J113" s="136"/>
      <c r="K113" s="134"/>
      <c r="L113" s="134"/>
      <c r="M113" s="134"/>
      <c r="N113" s="134"/>
      <c r="O113" s="134"/>
      <c r="P113" s="133"/>
    </row>
    <row r="114" spans="2:17" x14ac:dyDescent="0.2">
      <c r="B114" s="716" t="s">
        <v>117</v>
      </c>
      <c r="C114" s="716"/>
      <c r="D114" s="716"/>
      <c r="E114" s="716"/>
      <c r="F114" s="716"/>
      <c r="G114" s="136"/>
      <c r="H114" s="136"/>
      <c r="I114" s="136"/>
      <c r="J114" s="136"/>
      <c r="K114" s="134"/>
      <c r="L114" s="134"/>
      <c r="M114" s="134"/>
      <c r="N114" s="720" t="s">
        <v>115</v>
      </c>
      <c r="O114" s="720"/>
      <c r="P114" s="720"/>
      <c r="Q114" s="208"/>
    </row>
    <row r="115" spans="2:17" x14ac:dyDescent="0.2">
      <c r="B115" s="121"/>
      <c r="C115" s="121"/>
      <c r="D115" s="121"/>
      <c r="E115" s="121"/>
      <c r="F115" s="121"/>
      <c r="G115" s="136"/>
      <c r="H115" s="136"/>
      <c r="I115" s="136"/>
      <c r="J115" s="136"/>
      <c r="K115" s="134"/>
      <c r="L115" s="134"/>
      <c r="M115" s="134"/>
      <c r="N115" s="134"/>
      <c r="O115" s="134"/>
      <c r="P115" s="135"/>
    </row>
    <row r="116" spans="2:17" x14ac:dyDescent="0.2">
      <c r="B116" s="121"/>
      <c r="C116" s="121"/>
      <c r="D116" s="121"/>
      <c r="E116" s="121"/>
      <c r="F116" s="121"/>
      <c r="G116" s="136"/>
      <c r="H116" s="136"/>
      <c r="I116" s="136"/>
      <c r="J116" s="136"/>
      <c r="K116" s="134"/>
      <c r="L116" s="134"/>
      <c r="M116" s="134"/>
      <c r="N116" s="134"/>
      <c r="O116" s="134"/>
      <c r="P116" s="135"/>
    </row>
    <row r="117" spans="2:17" x14ac:dyDescent="0.2">
      <c r="B117" s="134"/>
      <c r="C117" s="134"/>
      <c r="D117" s="135"/>
      <c r="E117" s="135"/>
      <c r="F117" s="135"/>
      <c r="G117" s="136"/>
      <c r="H117" s="136"/>
      <c r="I117" s="136"/>
      <c r="J117" s="136"/>
      <c r="K117" s="134"/>
      <c r="L117" s="134"/>
      <c r="M117" s="134"/>
      <c r="N117" s="134"/>
      <c r="O117" s="134"/>
      <c r="P117" s="135"/>
    </row>
    <row r="118" spans="2:17" x14ac:dyDescent="0.2">
      <c r="B118" s="135"/>
      <c r="C118" s="135"/>
      <c r="D118" s="135"/>
      <c r="E118" s="135"/>
      <c r="F118" s="135"/>
      <c r="G118" s="136"/>
      <c r="H118" s="136"/>
      <c r="I118" s="136"/>
      <c r="J118" s="136"/>
      <c r="K118" s="134"/>
      <c r="L118" s="134"/>
      <c r="M118" s="134"/>
      <c r="N118" s="134"/>
      <c r="O118" s="134"/>
      <c r="P118" s="135"/>
    </row>
    <row r="119" spans="2:17" x14ac:dyDescent="0.2">
      <c r="B119" s="135"/>
      <c r="C119" s="135"/>
      <c r="D119" s="135"/>
      <c r="E119" s="135"/>
      <c r="F119" s="135"/>
      <c r="G119" s="136"/>
      <c r="H119" s="136"/>
      <c r="I119" s="136"/>
      <c r="J119" s="136"/>
      <c r="K119" s="134"/>
      <c r="L119" s="134"/>
      <c r="M119" s="134"/>
      <c r="N119" s="134"/>
      <c r="O119" s="134"/>
      <c r="P119" s="135"/>
    </row>
    <row r="120" spans="2:17" x14ac:dyDescent="0.2">
      <c r="B120" s="717" t="s">
        <v>375</v>
      </c>
      <c r="C120" s="717"/>
      <c r="D120" s="717"/>
      <c r="E120" s="717"/>
      <c r="F120" s="717"/>
      <c r="G120" s="136"/>
      <c r="H120" s="136"/>
      <c r="I120" s="136"/>
      <c r="J120" s="136"/>
      <c r="K120" s="134"/>
      <c r="L120" s="134"/>
      <c r="M120" s="134"/>
      <c r="N120" s="717" t="s">
        <v>353</v>
      </c>
      <c r="O120" s="717"/>
      <c r="P120" s="717"/>
      <c r="Q120" s="209"/>
    </row>
    <row r="121" spans="2:17" x14ac:dyDescent="0.2">
      <c r="B121" s="718" t="s">
        <v>376</v>
      </c>
      <c r="C121" s="718"/>
      <c r="D121" s="718"/>
      <c r="E121" s="718"/>
      <c r="F121" s="718"/>
      <c r="G121" s="136"/>
      <c r="H121" s="136"/>
      <c r="I121" s="136"/>
      <c r="J121" s="136"/>
      <c r="K121" s="134"/>
      <c r="L121" s="134"/>
      <c r="M121" s="134"/>
      <c r="N121" s="718" t="s">
        <v>374</v>
      </c>
      <c r="O121" s="718"/>
      <c r="P121" s="718"/>
      <c r="Q121" s="210"/>
    </row>
    <row r="122" spans="2:17" x14ac:dyDescent="0.2">
      <c r="B122" s="719"/>
      <c r="C122" s="719"/>
      <c r="D122" s="719"/>
      <c r="E122" s="719"/>
      <c r="F122" s="134"/>
      <c r="G122" s="136"/>
      <c r="H122" s="136"/>
      <c r="I122" s="136"/>
      <c r="J122" s="136"/>
      <c r="K122" s="134"/>
      <c r="L122" s="134"/>
      <c r="M122" s="134"/>
      <c r="N122" s="134"/>
      <c r="O122" s="134"/>
      <c r="P122" s="119"/>
      <c r="Q122" s="211"/>
    </row>
    <row r="123" spans="2:17" x14ac:dyDescent="0.2">
      <c r="B123" s="716"/>
      <c r="C123" s="716"/>
      <c r="D123" s="716"/>
      <c r="E123" s="716"/>
      <c r="F123" s="134"/>
      <c r="G123" s="136"/>
      <c r="H123" s="136"/>
      <c r="I123" s="136"/>
      <c r="J123" s="136"/>
      <c r="K123" s="134"/>
      <c r="L123" s="134"/>
      <c r="M123" s="134"/>
      <c r="N123" s="134"/>
      <c r="O123" s="134"/>
      <c r="P123" s="121"/>
      <c r="Q123" s="212"/>
    </row>
  </sheetData>
  <mergeCells count="48">
    <mergeCell ref="AG7:AG9"/>
    <mergeCell ref="N121:P121"/>
    <mergeCell ref="N112:P112"/>
    <mergeCell ref="C7:C9"/>
    <mergeCell ref="D7:D9"/>
    <mergeCell ref="N120:P120"/>
    <mergeCell ref="N114:P114"/>
    <mergeCell ref="W7:W9"/>
    <mergeCell ref="Z7:Z9"/>
    <mergeCell ref="AA7:AA9"/>
    <mergeCell ref="R7:R9"/>
    <mergeCell ref="S7:S9"/>
    <mergeCell ref="T7:T9"/>
    <mergeCell ref="U7:U9"/>
    <mergeCell ref="V7:V9"/>
    <mergeCell ref="AE7:AE9"/>
    <mergeCell ref="B113:F113"/>
    <mergeCell ref="B112:F112"/>
    <mergeCell ref="B7:B9"/>
    <mergeCell ref="P7:P9"/>
    <mergeCell ref="J8:J9"/>
    <mergeCell ref="K8:K9"/>
    <mergeCell ref="L8:L9"/>
    <mergeCell ref="M8:M9"/>
    <mergeCell ref="I7:I9"/>
    <mergeCell ref="E7:E9"/>
    <mergeCell ref="B123:E123"/>
    <mergeCell ref="B114:F114"/>
    <mergeCell ref="B120:F120"/>
    <mergeCell ref="B121:F121"/>
    <mergeCell ref="B122:E122"/>
    <mergeCell ref="A3:Q3"/>
    <mergeCell ref="A4:Q4"/>
    <mergeCell ref="A5:Q5"/>
    <mergeCell ref="N8:N9"/>
    <mergeCell ref="O7:O9"/>
    <mergeCell ref="G7:G9"/>
    <mergeCell ref="H7:H9"/>
    <mergeCell ref="J7:N7"/>
    <mergeCell ref="Q7:Q9"/>
    <mergeCell ref="F7:F9"/>
    <mergeCell ref="A7:A9"/>
    <mergeCell ref="AF7:AF9"/>
    <mergeCell ref="X7:X9"/>
    <mergeCell ref="Y7:Y9"/>
    <mergeCell ref="AC7:AC9"/>
    <mergeCell ref="AD7:AD9"/>
    <mergeCell ref="AB7:AB9"/>
  </mergeCells>
  <printOptions horizontalCentered="1"/>
  <pageMargins left="0.75" right="0.27" top="0.70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122"/>
  <sheetViews>
    <sheetView zoomScale="79" zoomScaleNormal="79" zoomScalePageLayoutView="75" workbookViewId="0">
      <selection activeCell="N19" sqref="N19"/>
    </sheetView>
  </sheetViews>
  <sheetFormatPr baseColWidth="10" defaultColWidth="8.83203125" defaultRowHeight="15" x14ac:dyDescent="0.2"/>
  <cols>
    <col min="1" max="1" width="6.5" style="25" bestFit="1" customWidth="1"/>
    <col min="2" max="3" width="21.6640625" style="25" customWidth="1"/>
    <col min="4" max="4" width="24.6640625" style="25" customWidth="1"/>
    <col min="5" max="5" width="13.5" style="25" customWidth="1"/>
    <col min="6" max="6" width="17.5" style="25" customWidth="1"/>
    <col min="7" max="7" width="10.1640625" style="184" customWidth="1"/>
    <col min="8" max="8" width="18.6640625" style="184" customWidth="1"/>
    <col min="9" max="9" width="12.83203125" style="184" customWidth="1"/>
    <col min="10" max="10" width="11.5" style="184" customWidth="1"/>
    <col min="11" max="11" width="21.33203125" style="25" bestFit="1" customWidth="1"/>
    <col min="12" max="12" width="14.33203125" style="25" bestFit="1" customWidth="1"/>
    <col min="13" max="13" width="10.6640625" style="25" bestFit="1" customWidth="1"/>
    <col min="14" max="14" width="16.5" style="25" customWidth="1"/>
    <col min="15" max="15" width="12.1640625" style="25" customWidth="1"/>
    <col min="16" max="16" width="20.1640625" style="25" customWidth="1"/>
    <col min="17" max="17" width="12.6640625" style="184" customWidth="1"/>
    <col min="18" max="18" width="11.6640625" style="25" hidden="1" customWidth="1"/>
    <col min="19" max="19" width="12" style="25" hidden="1" customWidth="1"/>
    <col min="20" max="20" width="10.83203125" style="25" hidden="1" customWidth="1"/>
    <col min="21" max="21" width="16.33203125" style="131" customWidth="1"/>
    <col min="22" max="22" width="19.1640625" customWidth="1"/>
    <col min="23" max="23" width="15.6640625" customWidth="1"/>
    <col min="24" max="24" width="13.83203125" customWidth="1"/>
    <col min="25" max="26" width="21.6640625" customWidth="1"/>
    <col min="27" max="27" width="18.1640625" customWidth="1"/>
    <col min="28" max="29" width="18.6640625" customWidth="1"/>
    <col min="30" max="30" width="18.6640625" style="13" customWidth="1"/>
    <col min="31" max="31" width="18.6640625" customWidth="1"/>
    <col min="33" max="33" width="15.5" customWidth="1"/>
    <col min="34" max="34" width="23.5" customWidth="1"/>
    <col min="35" max="35" width="20.5" customWidth="1"/>
    <col min="36" max="36" width="27.5" customWidth="1"/>
    <col min="37" max="37" width="26.5" customWidth="1"/>
  </cols>
  <sheetData>
    <row r="2" spans="1:37" x14ac:dyDescent="0.2">
      <c r="P2" s="137">
        <f>+P12-P6</f>
        <v>76854800</v>
      </c>
    </row>
    <row r="3" spans="1:37" ht="26" x14ac:dyDescent="0.3">
      <c r="A3" s="706" t="s">
        <v>340</v>
      </c>
      <c r="B3" s="706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</row>
    <row r="4" spans="1:37" ht="34" x14ac:dyDescent="0.3">
      <c r="A4" s="706" t="s">
        <v>343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AH4" s="278" t="s">
        <v>596</v>
      </c>
      <c r="AI4" s="279" t="s">
        <v>597</v>
      </c>
      <c r="AJ4" s="279" t="s">
        <v>600</v>
      </c>
      <c r="AK4" s="13"/>
    </row>
    <row r="5" spans="1:37" ht="26" x14ac:dyDescent="0.3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AH5" s="280">
        <f>AH12+'KIB C'!AG10</f>
        <v>881567621.00699306</v>
      </c>
      <c r="AI5" s="281">
        <f>AI12+'KIB C'!AH10</f>
        <v>948243456.67599058</v>
      </c>
      <c r="AJ5" s="282">
        <f>AJ12+'KIB C'!AI10</f>
        <v>1009164810</v>
      </c>
      <c r="AK5" s="283"/>
    </row>
    <row r="6" spans="1:37" x14ac:dyDescent="0.2">
      <c r="A6" s="25" t="s">
        <v>342</v>
      </c>
      <c r="D6" s="25" t="s">
        <v>347</v>
      </c>
      <c r="P6" s="138">
        <v>661446700</v>
      </c>
      <c r="AH6" s="284"/>
      <c r="AI6" s="285"/>
      <c r="AJ6" s="13"/>
      <c r="AK6" s="13"/>
    </row>
    <row r="7" spans="1:37" s="123" customFormat="1" ht="33" customHeight="1" x14ac:dyDescent="0.2">
      <c r="A7" s="713" t="s">
        <v>0</v>
      </c>
      <c r="B7" s="703" t="s">
        <v>3</v>
      </c>
      <c r="C7" s="703" t="s">
        <v>3</v>
      </c>
      <c r="D7" s="707" t="s">
        <v>2</v>
      </c>
      <c r="E7" s="707" t="s">
        <v>4</v>
      </c>
      <c r="F7" s="707" t="s">
        <v>6</v>
      </c>
      <c r="G7" s="707" t="s">
        <v>7</v>
      </c>
      <c r="H7" s="707" t="s">
        <v>8</v>
      </c>
      <c r="I7" s="707" t="s">
        <v>90</v>
      </c>
      <c r="J7" s="710" t="s">
        <v>9</v>
      </c>
      <c r="K7" s="711"/>
      <c r="L7" s="711"/>
      <c r="M7" s="711"/>
      <c r="N7" s="712"/>
      <c r="O7" s="707" t="s">
        <v>10</v>
      </c>
      <c r="P7" s="707" t="s">
        <v>96</v>
      </c>
      <c r="Q7" s="696" t="s">
        <v>100</v>
      </c>
      <c r="R7" s="721" t="s">
        <v>111</v>
      </c>
      <c r="S7" s="722"/>
      <c r="T7" s="723"/>
      <c r="U7" s="703" t="s">
        <v>578</v>
      </c>
      <c r="V7" s="703" t="s">
        <v>579</v>
      </c>
      <c r="W7" s="703" t="s">
        <v>580</v>
      </c>
      <c r="X7" s="703" t="s">
        <v>581</v>
      </c>
      <c r="Y7" s="703" t="s">
        <v>589</v>
      </c>
      <c r="Z7" s="700" t="s">
        <v>588</v>
      </c>
      <c r="AA7" s="700" t="s">
        <v>582</v>
      </c>
      <c r="AB7" s="700" t="s">
        <v>583</v>
      </c>
      <c r="AC7" s="700" t="s">
        <v>591</v>
      </c>
      <c r="AD7" s="700" t="s">
        <v>593</v>
      </c>
      <c r="AE7" s="700" t="s">
        <v>598</v>
      </c>
      <c r="AF7" s="703" t="s">
        <v>584</v>
      </c>
      <c r="AG7" s="703" t="s">
        <v>590</v>
      </c>
      <c r="AH7" s="700" t="s">
        <v>594</v>
      </c>
      <c r="AI7" s="700" t="s">
        <v>595</v>
      </c>
      <c r="AJ7" s="700" t="s">
        <v>599</v>
      </c>
    </row>
    <row r="8" spans="1:37" s="124" customFormat="1" ht="38.25" customHeight="1" x14ac:dyDescent="0.2">
      <c r="A8" s="714"/>
      <c r="B8" s="704"/>
      <c r="C8" s="704"/>
      <c r="D8" s="708"/>
      <c r="E8" s="708"/>
      <c r="F8" s="708"/>
      <c r="G8" s="708"/>
      <c r="H8" s="708"/>
      <c r="I8" s="708"/>
      <c r="J8" s="696" t="s">
        <v>14</v>
      </c>
      <c r="K8" s="696" t="s">
        <v>15</v>
      </c>
      <c r="L8" s="696" t="s">
        <v>16</v>
      </c>
      <c r="M8" s="696" t="s">
        <v>17</v>
      </c>
      <c r="N8" s="696" t="s">
        <v>18</v>
      </c>
      <c r="O8" s="708"/>
      <c r="P8" s="708"/>
      <c r="Q8" s="697"/>
      <c r="R8" s="707" t="s">
        <v>112</v>
      </c>
      <c r="S8" s="724" t="s">
        <v>113</v>
      </c>
      <c r="T8" s="725"/>
      <c r="U8" s="704"/>
      <c r="V8" s="704"/>
      <c r="W8" s="704"/>
      <c r="X8" s="704"/>
      <c r="Y8" s="704"/>
      <c r="Z8" s="701"/>
      <c r="AA8" s="701"/>
      <c r="AB8" s="701"/>
      <c r="AC8" s="701"/>
      <c r="AD8" s="701"/>
      <c r="AE8" s="701"/>
      <c r="AF8" s="704"/>
      <c r="AG8" s="704"/>
      <c r="AH8" s="701"/>
      <c r="AI8" s="701"/>
      <c r="AJ8" s="701"/>
    </row>
    <row r="9" spans="1:37" s="124" customFormat="1" ht="16" x14ac:dyDescent="0.2">
      <c r="A9" s="715"/>
      <c r="B9" s="705"/>
      <c r="C9" s="705"/>
      <c r="D9" s="709"/>
      <c r="E9" s="709"/>
      <c r="F9" s="709"/>
      <c r="G9" s="709"/>
      <c r="H9" s="709"/>
      <c r="I9" s="709"/>
      <c r="J9" s="698"/>
      <c r="K9" s="698"/>
      <c r="L9" s="698"/>
      <c r="M9" s="698"/>
      <c r="N9" s="698"/>
      <c r="O9" s="709"/>
      <c r="P9" s="709"/>
      <c r="Q9" s="698"/>
      <c r="R9" s="709"/>
      <c r="S9" s="287" t="s">
        <v>109</v>
      </c>
      <c r="T9" s="164" t="s">
        <v>114</v>
      </c>
      <c r="U9" s="705"/>
      <c r="V9" s="705"/>
      <c r="W9" s="705"/>
      <c r="X9" s="705"/>
      <c r="Y9" s="705"/>
      <c r="Z9" s="702"/>
      <c r="AA9" s="702"/>
      <c r="AB9" s="702"/>
      <c r="AC9" s="702"/>
      <c r="AD9" s="702"/>
      <c r="AE9" s="702"/>
      <c r="AF9" s="705"/>
      <c r="AG9" s="705"/>
      <c r="AH9" s="702"/>
      <c r="AI9" s="702"/>
      <c r="AJ9" s="702"/>
    </row>
    <row r="10" spans="1:37" ht="8.25" customHeight="1" x14ac:dyDescent="0.2">
      <c r="A10" s="192">
        <v>1</v>
      </c>
      <c r="B10" s="288">
        <v>2</v>
      </c>
      <c r="C10" s="288"/>
      <c r="D10" s="192">
        <v>3</v>
      </c>
      <c r="E10" s="192">
        <v>4</v>
      </c>
      <c r="F10" s="192">
        <v>10</v>
      </c>
      <c r="G10" s="288">
        <v>11</v>
      </c>
      <c r="H10" s="192">
        <v>12</v>
      </c>
      <c r="I10" s="192"/>
      <c r="J10" s="192">
        <v>13</v>
      </c>
      <c r="K10" s="288">
        <v>14</v>
      </c>
      <c r="L10" s="192">
        <v>15</v>
      </c>
      <c r="M10" s="192">
        <v>16</v>
      </c>
      <c r="N10" s="288">
        <v>17</v>
      </c>
      <c r="O10" s="288">
        <v>15</v>
      </c>
      <c r="P10" s="192">
        <v>20</v>
      </c>
      <c r="Q10" s="192">
        <v>25</v>
      </c>
      <c r="R10" s="192">
        <v>26</v>
      </c>
      <c r="S10" s="288">
        <v>27</v>
      </c>
      <c r="T10" s="192">
        <v>28</v>
      </c>
      <c r="U10" s="201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7" s="124" customFormat="1" hidden="1" x14ac:dyDescent="0.2">
      <c r="A11" s="289"/>
      <c r="B11" s="290"/>
      <c r="C11" s="290"/>
      <c r="D11" s="291"/>
      <c r="E11" s="291"/>
      <c r="F11" s="291"/>
      <c r="G11" s="202"/>
      <c r="H11" s="202"/>
      <c r="I11" s="202"/>
      <c r="J11" s="202"/>
      <c r="K11" s="291"/>
      <c r="L11" s="291"/>
      <c r="M11" s="291"/>
      <c r="N11" s="291"/>
      <c r="O11" s="291"/>
      <c r="P11" s="292"/>
      <c r="Q11" s="202"/>
      <c r="R11" s="293"/>
      <c r="S11" s="293"/>
      <c r="T11" s="293"/>
      <c r="U11" s="126"/>
      <c r="V11" s="294"/>
      <c r="W11" s="294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77"/>
      <c r="AI11" s="177"/>
      <c r="AJ11" s="177"/>
    </row>
    <row r="12" spans="1:37" s="124" customFormat="1" ht="30" customHeight="1" x14ac:dyDescent="0.2">
      <c r="A12" s="216" t="s">
        <v>24</v>
      </c>
      <c r="B12" s="217" t="s">
        <v>25</v>
      </c>
      <c r="C12" s="217"/>
      <c r="D12" s="177"/>
      <c r="E12" s="177"/>
      <c r="F12" s="177"/>
      <c r="G12" s="203"/>
      <c r="H12" s="203"/>
      <c r="I12" s="203"/>
      <c r="J12" s="203"/>
      <c r="K12" s="177"/>
      <c r="L12" s="177"/>
      <c r="M12" s="177"/>
      <c r="N12" s="177"/>
      <c r="O12" s="177"/>
      <c r="P12" s="218">
        <f>P13+P16+P21+P24+P27+P81+P97+P100+P103+P106</f>
        <v>738301500</v>
      </c>
      <c r="Q12" s="203"/>
      <c r="R12" s="177"/>
      <c r="S12" s="177"/>
      <c r="T12" s="177"/>
      <c r="U12" s="177"/>
      <c r="V12" s="220" t="str">
        <f>IF(P12&lt;300000,P12,"0")</f>
        <v>0</v>
      </c>
      <c r="W12" s="220"/>
      <c r="X12" s="177"/>
      <c r="Y12" s="177"/>
      <c r="Z12" s="221">
        <f>Z16+Z27+Z81</f>
        <v>460608776.46428573</v>
      </c>
      <c r="AA12" s="221">
        <f>AA16+AA27+AA81</f>
        <v>72048425.704711959</v>
      </c>
      <c r="AB12" s="221">
        <f>SUM(AB16+AB27+AB81)</f>
        <v>53279209.418997668</v>
      </c>
      <c r="AC12" s="221">
        <f>SUM(AC16+AC27+AC81)</f>
        <v>53279209.418997668</v>
      </c>
      <c r="AD12" s="221">
        <f>SUM(AD16+AD27+AD81)</f>
        <v>52419835.668997668</v>
      </c>
      <c r="AE12" s="221">
        <f>SUM(AE16+AE27+AE81)</f>
        <v>46665353.324009329</v>
      </c>
      <c r="AF12" s="222"/>
      <c r="AG12" s="223">
        <f>AG16+AG27+AG81</f>
        <v>689.99999999953434</v>
      </c>
      <c r="AH12" s="221">
        <f>SUM(AH16+AH27+AH81)</f>
        <v>639215621.00699306</v>
      </c>
      <c r="AI12" s="221">
        <f>SUM(AI16+AI27+AI81)</f>
        <v>691635456.67599058</v>
      </c>
      <c r="AJ12" s="221">
        <f>SUM(AJ16+AJ27+AJ81)</f>
        <v>738300810</v>
      </c>
    </row>
    <row r="13" spans="1:37" s="124" customFormat="1" x14ac:dyDescent="0.2">
      <c r="A13" s="216" t="s">
        <v>26</v>
      </c>
      <c r="B13" s="217" t="s">
        <v>27</v>
      </c>
      <c r="C13" s="217"/>
      <c r="D13" s="224"/>
      <c r="E13" s="224"/>
      <c r="F13" s="177"/>
      <c r="G13" s="203"/>
      <c r="H13" s="203"/>
      <c r="I13" s="203"/>
      <c r="J13" s="203"/>
      <c r="K13" s="177"/>
      <c r="L13" s="177"/>
      <c r="M13" s="177"/>
      <c r="N13" s="177"/>
      <c r="O13" s="225"/>
      <c r="P13" s="225"/>
      <c r="Q13" s="203"/>
      <c r="R13" s="12"/>
      <c r="S13" s="12"/>
      <c r="T13" s="12"/>
      <c r="U13" s="177"/>
      <c r="V13" s="220">
        <f t="shared" ref="V13:V16" si="0">IF(P13&lt;300000,P13,"0")</f>
        <v>0</v>
      </c>
      <c r="W13" s="220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</row>
    <row r="14" spans="1:37" s="124" customFormat="1" x14ac:dyDescent="0.2">
      <c r="A14" s="216"/>
      <c r="B14" s="227"/>
      <c r="C14" s="227"/>
      <c r="D14" s="224"/>
      <c r="E14" s="224"/>
      <c r="F14" s="177"/>
      <c r="G14" s="203"/>
      <c r="H14" s="203"/>
      <c r="I14" s="203"/>
      <c r="J14" s="203"/>
      <c r="K14" s="177"/>
      <c r="L14" s="177"/>
      <c r="M14" s="177"/>
      <c r="N14" s="177"/>
      <c r="O14" s="225"/>
      <c r="P14" s="225"/>
      <c r="Q14" s="203"/>
      <c r="R14" s="12"/>
      <c r="S14" s="12"/>
      <c r="T14" s="12"/>
      <c r="U14" s="177"/>
      <c r="V14" s="220">
        <f t="shared" si="0"/>
        <v>0</v>
      </c>
      <c r="W14" s="220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spans="1:37" s="124" customFormat="1" x14ac:dyDescent="0.2">
      <c r="A15" s="216"/>
      <c r="B15" s="227"/>
      <c r="C15" s="227"/>
      <c r="D15" s="228"/>
      <c r="E15" s="224"/>
      <c r="F15" s="177"/>
      <c r="G15" s="203"/>
      <c r="H15" s="203"/>
      <c r="I15" s="203"/>
      <c r="J15" s="203"/>
      <c r="K15" s="177"/>
      <c r="L15" s="177"/>
      <c r="M15" s="177"/>
      <c r="N15" s="177"/>
      <c r="O15" s="225"/>
      <c r="P15" s="229"/>
      <c r="Q15" s="203"/>
      <c r="R15" s="12"/>
      <c r="S15" s="12"/>
      <c r="T15" s="12"/>
      <c r="U15" s="177"/>
      <c r="V15" s="220">
        <f t="shared" si="0"/>
        <v>0</v>
      </c>
      <c r="W15" s="220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spans="1:37" s="124" customFormat="1" x14ac:dyDescent="0.2">
      <c r="A16" s="230" t="s">
        <v>28</v>
      </c>
      <c r="B16" s="217" t="s">
        <v>29</v>
      </c>
      <c r="C16" s="217"/>
      <c r="D16" s="231"/>
      <c r="E16" s="231"/>
      <c r="F16" s="231"/>
      <c r="G16" s="204"/>
      <c r="H16" s="204"/>
      <c r="I16" s="204"/>
      <c r="J16" s="204"/>
      <c r="K16" s="231"/>
      <c r="L16" s="231"/>
      <c r="M16" s="231"/>
      <c r="N16" s="231"/>
      <c r="O16" s="231"/>
      <c r="P16" s="232">
        <f>SUBTOTAL(9,P17:P19)</f>
        <v>16500000</v>
      </c>
      <c r="Q16" s="204"/>
      <c r="R16" s="12"/>
      <c r="S16" s="12"/>
      <c r="T16" s="12"/>
      <c r="U16" s="177"/>
      <c r="V16" s="220" t="str">
        <f t="shared" si="0"/>
        <v>0</v>
      </c>
      <c r="W16" s="220"/>
      <c r="X16" s="177"/>
      <c r="Y16" s="177"/>
      <c r="Z16" s="233">
        <f t="shared" ref="Z16:AE16" si="1">SUM(Z17:Z19)</f>
        <v>14642830</v>
      </c>
      <c r="AA16" s="233">
        <f t="shared" si="1"/>
        <v>1857140</v>
      </c>
      <c r="AB16" s="233">
        <f t="shared" si="1"/>
        <v>0</v>
      </c>
      <c r="AC16" s="233">
        <f t="shared" si="1"/>
        <v>0</v>
      </c>
      <c r="AD16" s="233">
        <f t="shared" si="1"/>
        <v>0</v>
      </c>
      <c r="AE16" s="233">
        <f t="shared" si="1"/>
        <v>0</v>
      </c>
      <c r="AF16" s="231"/>
      <c r="AG16" s="234">
        <f>SUM(AG17:AG26)</f>
        <v>30</v>
      </c>
      <c r="AH16" s="234">
        <f>SUM(AH17:AH26)</f>
        <v>16499970</v>
      </c>
      <c r="AI16" s="234">
        <f>SUM(AI17:AI26)</f>
        <v>16499970</v>
      </c>
      <c r="AJ16" s="234">
        <f>SUM(AJ17:AJ19)</f>
        <v>16499970</v>
      </c>
    </row>
    <row r="17" spans="1:39" s="124" customFormat="1" x14ac:dyDescent="0.2">
      <c r="A17" s="216"/>
      <c r="B17" s="227" t="s">
        <v>307</v>
      </c>
      <c r="C17" s="227" t="str">
        <f>MID(B17,2,18)</f>
        <v>2.03.01.05.01.0001</v>
      </c>
      <c r="D17" s="158" t="s">
        <v>305</v>
      </c>
      <c r="E17" s="177"/>
      <c r="F17" s="177" t="s">
        <v>309</v>
      </c>
      <c r="G17" s="203" t="s">
        <v>331</v>
      </c>
      <c r="H17" s="203" t="s">
        <v>236</v>
      </c>
      <c r="I17" s="203">
        <v>2004</v>
      </c>
      <c r="J17" s="203"/>
      <c r="K17" s="177" t="s">
        <v>312</v>
      </c>
      <c r="L17" s="177" t="s">
        <v>316</v>
      </c>
      <c r="M17" s="177" t="s">
        <v>320</v>
      </c>
      <c r="N17" s="177"/>
      <c r="O17" s="203" t="s">
        <v>118</v>
      </c>
      <c r="P17" s="235">
        <v>3500000</v>
      </c>
      <c r="Q17" s="203" t="s">
        <v>110</v>
      </c>
      <c r="R17" s="164"/>
      <c r="S17" s="164"/>
      <c r="T17" s="164"/>
      <c r="U17" s="174" t="str">
        <f>MID(B17,2,7)</f>
        <v>2.03.01</v>
      </c>
      <c r="V17" s="158" t="str">
        <f>VLOOKUP(U17,kelompok,2,0)</f>
        <v>Alat Angkutan Darat Bermotor</v>
      </c>
      <c r="W17" s="174">
        <f>VLOOKUP(U17,MASAMANFAAT,4,0)</f>
        <v>7</v>
      </c>
      <c r="X17" s="178">
        <f>(P17-10)/W17</f>
        <v>499998.57142857142</v>
      </c>
      <c r="Y17" s="174">
        <f>2013-AF17</f>
        <v>9</v>
      </c>
      <c r="Z17" s="178">
        <f>IF(Y17&gt;W17,P17-10,X17*Y17)</f>
        <v>3499990</v>
      </c>
      <c r="AA17" s="178">
        <f>IF(P17-10=Z17,0,X17)</f>
        <v>0</v>
      </c>
      <c r="AB17" s="178">
        <f>IF(P17-10=Z17+AA17,0,X17)</f>
        <v>0</v>
      </c>
      <c r="AC17" s="178">
        <f>IF(P17-10=Z17+AA17,0,AB17)</f>
        <v>0</v>
      </c>
      <c r="AD17" s="178">
        <f>IF(P17-10=Z17+AA17+AB17+AC17,0,X17)</f>
        <v>0</v>
      </c>
      <c r="AE17" s="178">
        <f>IF(P17-10=Z17+AA17+AB17+AC17+AD17,0,X17)</f>
        <v>0</v>
      </c>
      <c r="AF17" s="174">
        <f>I17</f>
        <v>2004</v>
      </c>
      <c r="AG17" s="236">
        <f>P17-(Z17+AA17+AB17+AC17+AD17+AE17)</f>
        <v>10</v>
      </c>
      <c r="AH17" s="237">
        <f>Z17+AA17+AB17+AC17</f>
        <v>3499990</v>
      </c>
      <c r="AI17" s="237">
        <f>Z17+AA17+AB17+AC17+AD17</f>
        <v>3499990</v>
      </c>
      <c r="AJ17" s="237">
        <f>Z17+AA17+AB17+AC17+AD17+AE17</f>
        <v>3499990</v>
      </c>
      <c r="AK17" s="155"/>
      <c r="AL17" s="155"/>
      <c r="AM17" s="155"/>
    </row>
    <row r="18" spans="1:39" s="124" customFormat="1" x14ac:dyDescent="0.2">
      <c r="A18" s="216"/>
      <c r="B18" s="227" t="s">
        <v>307</v>
      </c>
      <c r="C18" s="227" t="str">
        <f t="shared" ref="C18:C19" si="2">MID(B18,2,18)</f>
        <v>2.03.01.05.01.0001</v>
      </c>
      <c r="D18" s="158" t="s">
        <v>305</v>
      </c>
      <c r="E18" s="225"/>
      <c r="F18" s="225" t="s">
        <v>311</v>
      </c>
      <c r="G18" s="203" t="s">
        <v>335</v>
      </c>
      <c r="H18" s="203" t="s">
        <v>236</v>
      </c>
      <c r="I18" s="191">
        <v>2007</v>
      </c>
      <c r="J18" s="203"/>
      <c r="K18" s="225" t="s">
        <v>314</v>
      </c>
      <c r="L18" s="225" t="s">
        <v>318</v>
      </c>
      <c r="M18" s="225" t="s">
        <v>336</v>
      </c>
      <c r="N18" s="225"/>
      <c r="O18" s="191" t="s">
        <v>118</v>
      </c>
      <c r="P18" s="229">
        <v>6500000</v>
      </c>
      <c r="Q18" s="203"/>
      <c r="R18" s="238"/>
      <c r="S18" s="238"/>
      <c r="T18" s="238"/>
      <c r="U18" s="174" t="str">
        <f t="shared" ref="U18:U19" si="3">MID(B18,2,7)</f>
        <v>2.03.01</v>
      </c>
      <c r="V18" s="158" t="str">
        <f>VLOOKUP(U18,kelompok,2,0)</f>
        <v>Alat Angkutan Darat Bermotor</v>
      </c>
      <c r="W18" s="174">
        <f>VLOOKUP(U18,MASAMANFAAT,4,0)</f>
        <v>7</v>
      </c>
      <c r="X18" s="178">
        <f t="shared" ref="X18:X79" si="4">(P18-10)/W18</f>
        <v>928570</v>
      </c>
      <c r="Y18" s="174">
        <f t="shared" ref="Y18:Y75" si="5">2013-AF18</f>
        <v>6</v>
      </c>
      <c r="Z18" s="178">
        <f t="shared" ref="Z18:Z79" si="6">IF(Y18&gt;W18,P18-10,X18*Y18)</f>
        <v>5571420</v>
      </c>
      <c r="AA18" s="178">
        <f t="shared" ref="AA18:AA79" si="7">IF(P18-10=Z18,0,X18)</f>
        <v>928570</v>
      </c>
      <c r="AB18" s="178">
        <f t="shared" ref="AB18:AB79" si="8">IF(P18-10=Z18+AA18,0,X18)</f>
        <v>0</v>
      </c>
      <c r="AC18" s="178">
        <f t="shared" ref="AC18:AC80" si="9">IF(P18-10=Z18+AA18,0,AB18)</f>
        <v>0</v>
      </c>
      <c r="AD18" s="178">
        <f t="shared" ref="AD18:AD19" si="10">IF(P18-10=Z18+AA18+AB18+AC18,0,X18)</f>
        <v>0</v>
      </c>
      <c r="AE18" s="178">
        <f t="shared" ref="AE18:AE19" si="11">IF(P18-10=Z18+AA18+AB18+AC18+AD18,0,X18)</f>
        <v>0</v>
      </c>
      <c r="AF18" s="174">
        <f t="shared" ref="AF18:AF79" si="12">I18</f>
        <v>2007</v>
      </c>
      <c r="AG18" s="236">
        <f t="shared" ref="AG18:AG19" si="13">P18-(Z18+AA18+AB18+AC18+AD18+AE18)</f>
        <v>10</v>
      </c>
      <c r="AH18" s="237">
        <f t="shared" ref="AH18:AH19" si="14">Z18+AA18+AB18+AC18</f>
        <v>6499990</v>
      </c>
      <c r="AI18" s="237">
        <f t="shared" ref="AI18:AI19" si="15">Z18+AA18+AB18+AC18+AD18</f>
        <v>6499990</v>
      </c>
      <c r="AJ18" s="237">
        <f t="shared" ref="AJ18:AJ19" si="16">Z18+AA18+AB18+AC18+AD18+AE18</f>
        <v>6499990</v>
      </c>
      <c r="AK18" s="155"/>
      <c r="AL18" s="155"/>
      <c r="AM18" s="155"/>
    </row>
    <row r="19" spans="1:39" s="124" customFormat="1" x14ac:dyDescent="0.2">
      <c r="A19" s="216"/>
      <c r="B19" s="227" t="s">
        <v>307</v>
      </c>
      <c r="C19" s="227" t="str">
        <f t="shared" si="2"/>
        <v>2.03.01.05.01.0001</v>
      </c>
      <c r="D19" s="158" t="s">
        <v>305</v>
      </c>
      <c r="E19" s="225"/>
      <c r="F19" s="225" t="s">
        <v>311</v>
      </c>
      <c r="G19" s="203" t="s">
        <v>335</v>
      </c>
      <c r="H19" s="203" t="s">
        <v>236</v>
      </c>
      <c r="I19" s="191">
        <v>2007</v>
      </c>
      <c r="J19" s="203"/>
      <c r="K19" s="225" t="s">
        <v>315</v>
      </c>
      <c r="L19" s="225" t="s">
        <v>319</v>
      </c>
      <c r="M19" s="225" t="s">
        <v>757</v>
      </c>
      <c r="N19" s="225"/>
      <c r="O19" s="191" t="s">
        <v>118</v>
      </c>
      <c r="P19" s="229">
        <v>6500000</v>
      </c>
      <c r="Q19" s="203"/>
      <c r="R19" s="238"/>
      <c r="S19" s="238"/>
      <c r="T19" s="238"/>
      <c r="U19" s="174" t="str">
        <f t="shared" si="3"/>
        <v>2.03.01</v>
      </c>
      <c r="V19" s="158" t="str">
        <f>VLOOKUP(U19,kelompok,2,0)</f>
        <v>Alat Angkutan Darat Bermotor</v>
      </c>
      <c r="W19" s="174">
        <f>VLOOKUP(U19,MASAMANFAAT,4,0)</f>
        <v>7</v>
      </c>
      <c r="X19" s="178">
        <f t="shared" si="4"/>
        <v>928570</v>
      </c>
      <c r="Y19" s="174">
        <f t="shared" si="5"/>
        <v>6</v>
      </c>
      <c r="Z19" s="178">
        <f t="shared" si="6"/>
        <v>5571420</v>
      </c>
      <c r="AA19" s="178">
        <f t="shared" si="7"/>
        <v>928570</v>
      </c>
      <c r="AB19" s="178">
        <f t="shared" si="8"/>
        <v>0</v>
      </c>
      <c r="AC19" s="178">
        <f t="shared" si="9"/>
        <v>0</v>
      </c>
      <c r="AD19" s="178">
        <f t="shared" si="10"/>
        <v>0</v>
      </c>
      <c r="AE19" s="178">
        <f t="shared" si="11"/>
        <v>0</v>
      </c>
      <c r="AF19" s="174">
        <f t="shared" si="12"/>
        <v>2007</v>
      </c>
      <c r="AG19" s="236">
        <f t="shared" si="13"/>
        <v>10</v>
      </c>
      <c r="AH19" s="237">
        <f t="shared" si="14"/>
        <v>6499990</v>
      </c>
      <c r="AI19" s="237">
        <f t="shared" si="15"/>
        <v>6499990</v>
      </c>
      <c r="AJ19" s="237">
        <f t="shared" si="16"/>
        <v>6499990</v>
      </c>
      <c r="AK19" s="155"/>
      <c r="AL19" s="155"/>
      <c r="AM19" s="155"/>
    </row>
    <row r="20" spans="1:39" s="124" customFormat="1" ht="14" x14ac:dyDescent="0.2">
      <c r="A20" s="216"/>
      <c r="B20" s="227"/>
      <c r="C20" s="227"/>
      <c r="D20" s="225"/>
      <c r="E20" s="225"/>
      <c r="F20" s="225"/>
      <c r="G20" s="203"/>
      <c r="H20" s="203"/>
      <c r="I20" s="191"/>
      <c r="J20" s="203"/>
      <c r="K20" s="225"/>
      <c r="L20" s="225"/>
      <c r="M20" s="225"/>
      <c r="N20" s="225"/>
      <c r="O20" s="239"/>
      <c r="P20" s="225"/>
      <c r="Q20" s="203"/>
      <c r="R20" s="238"/>
      <c r="S20" s="238"/>
      <c r="T20" s="238"/>
      <c r="U20" s="174"/>
      <c r="V20" s="158"/>
      <c r="W20" s="174"/>
      <c r="X20" s="178"/>
      <c r="Y20" s="174"/>
      <c r="Z20" s="178"/>
      <c r="AA20" s="178"/>
      <c r="AB20" s="178"/>
      <c r="AC20" s="178">
        <f t="shared" si="9"/>
        <v>0</v>
      </c>
      <c r="AD20" s="178"/>
      <c r="AE20" s="178"/>
      <c r="AF20" s="174"/>
      <c r="AG20" s="236">
        <f t="shared" ref="AG20:AG80" si="17">P20-(Z20+AA20+AB20+AC20)</f>
        <v>0</v>
      </c>
      <c r="AH20" s="174"/>
      <c r="AI20" s="174"/>
      <c r="AJ20" s="174"/>
      <c r="AK20" s="155"/>
      <c r="AL20" s="155"/>
      <c r="AM20" s="155"/>
    </row>
    <row r="21" spans="1:39" s="124" customFormat="1" x14ac:dyDescent="0.2">
      <c r="A21" s="230" t="s">
        <v>30</v>
      </c>
      <c r="B21" s="217" t="s">
        <v>31</v>
      </c>
      <c r="C21" s="217"/>
      <c r="D21" s="158"/>
      <c r="E21" s="225"/>
      <c r="F21" s="225"/>
      <c r="G21" s="203"/>
      <c r="H21" s="203"/>
      <c r="I21" s="191"/>
      <c r="J21" s="203"/>
      <c r="K21" s="225"/>
      <c r="L21" s="225"/>
      <c r="M21" s="225"/>
      <c r="N21" s="225"/>
      <c r="O21" s="239"/>
      <c r="P21" s="240"/>
      <c r="Q21" s="203"/>
      <c r="R21" s="238"/>
      <c r="S21" s="238"/>
      <c r="T21" s="238"/>
      <c r="U21" s="174"/>
      <c r="V21" s="158"/>
      <c r="W21" s="174"/>
      <c r="X21" s="178"/>
      <c r="Y21" s="174"/>
      <c r="Z21" s="178"/>
      <c r="AA21" s="178"/>
      <c r="AB21" s="178"/>
      <c r="AC21" s="178">
        <f t="shared" si="9"/>
        <v>0</v>
      </c>
      <c r="AD21" s="178"/>
      <c r="AE21" s="178"/>
      <c r="AF21" s="174"/>
      <c r="AG21" s="236">
        <f t="shared" si="17"/>
        <v>0</v>
      </c>
      <c r="AH21" s="174"/>
      <c r="AI21" s="174"/>
      <c r="AJ21" s="174"/>
      <c r="AK21" s="155"/>
      <c r="AL21" s="155"/>
      <c r="AM21" s="155"/>
    </row>
    <row r="22" spans="1:39" s="124" customFormat="1" ht="14" x14ac:dyDescent="0.2">
      <c r="A22" s="216"/>
      <c r="B22" s="227"/>
      <c r="C22" s="227"/>
      <c r="D22" s="241"/>
      <c r="E22" s="242"/>
      <c r="F22" s="243"/>
      <c r="G22" s="163"/>
      <c r="H22" s="203"/>
      <c r="I22" s="244"/>
      <c r="J22" s="203"/>
      <c r="K22" s="162"/>
      <c r="L22" s="162"/>
      <c r="M22" s="162"/>
      <c r="N22" s="225"/>
      <c r="O22" s="245"/>
      <c r="P22" s="246"/>
      <c r="Q22" s="203"/>
      <c r="R22" s="238"/>
      <c r="S22" s="238"/>
      <c r="T22" s="238"/>
      <c r="U22" s="174"/>
      <c r="V22" s="158"/>
      <c r="W22" s="174"/>
      <c r="X22" s="178"/>
      <c r="Y22" s="174"/>
      <c r="Z22" s="178"/>
      <c r="AA22" s="178"/>
      <c r="AB22" s="178"/>
      <c r="AC22" s="178">
        <f t="shared" si="9"/>
        <v>0</v>
      </c>
      <c r="AD22" s="178"/>
      <c r="AE22" s="178"/>
      <c r="AF22" s="174"/>
      <c r="AG22" s="236">
        <f t="shared" si="17"/>
        <v>0</v>
      </c>
      <c r="AH22" s="174"/>
      <c r="AI22" s="174"/>
      <c r="AJ22" s="174"/>
      <c r="AK22" s="155"/>
      <c r="AL22" s="155"/>
      <c r="AM22" s="155"/>
    </row>
    <row r="23" spans="1:39" s="124" customFormat="1" ht="14" x14ac:dyDescent="0.2">
      <c r="A23" s="216"/>
      <c r="B23" s="227"/>
      <c r="C23" s="227"/>
      <c r="D23" s="241"/>
      <c r="E23" s="242"/>
      <c r="F23" s="243"/>
      <c r="G23" s="163"/>
      <c r="H23" s="203"/>
      <c r="I23" s="244"/>
      <c r="J23" s="203"/>
      <c r="K23" s="162"/>
      <c r="L23" s="162"/>
      <c r="M23" s="162"/>
      <c r="N23" s="225"/>
      <c r="O23" s="245"/>
      <c r="P23" s="246"/>
      <c r="Q23" s="203"/>
      <c r="R23" s="238"/>
      <c r="S23" s="238"/>
      <c r="T23" s="238"/>
      <c r="U23" s="174"/>
      <c r="V23" s="158"/>
      <c r="W23" s="174"/>
      <c r="X23" s="178"/>
      <c r="Y23" s="174"/>
      <c r="Z23" s="178"/>
      <c r="AA23" s="178"/>
      <c r="AB23" s="178"/>
      <c r="AC23" s="178">
        <f t="shared" si="9"/>
        <v>0</v>
      </c>
      <c r="AD23" s="178"/>
      <c r="AE23" s="178"/>
      <c r="AF23" s="174"/>
      <c r="AG23" s="236">
        <f t="shared" si="17"/>
        <v>0</v>
      </c>
      <c r="AH23" s="174"/>
      <c r="AI23" s="174"/>
      <c r="AJ23" s="174"/>
      <c r="AK23" s="155"/>
      <c r="AL23" s="155"/>
      <c r="AM23" s="155"/>
    </row>
    <row r="24" spans="1:39" s="124" customFormat="1" ht="27.75" customHeight="1" x14ac:dyDescent="0.2">
      <c r="A24" s="230" t="s">
        <v>32</v>
      </c>
      <c r="B24" s="217" t="s">
        <v>33</v>
      </c>
      <c r="C24" s="217"/>
      <c r="D24" s="241"/>
      <c r="E24" s="242"/>
      <c r="F24" s="243"/>
      <c r="G24" s="163"/>
      <c r="H24" s="203"/>
      <c r="I24" s="244"/>
      <c r="J24" s="203"/>
      <c r="K24" s="162"/>
      <c r="L24" s="162"/>
      <c r="M24" s="162"/>
      <c r="N24" s="225"/>
      <c r="O24" s="245"/>
      <c r="P24" s="246"/>
      <c r="Q24" s="203"/>
      <c r="R24" s="238"/>
      <c r="S24" s="238"/>
      <c r="T24" s="238"/>
      <c r="U24" s="174"/>
      <c r="V24" s="158"/>
      <c r="W24" s="174"/>
      <c r="X24" s="178"/>
      <c r="Y24" s="174"/>
      <c r="Z24" s="178"/>
      <c r="AA24" s="178"/>
      <c r="AB24" s="178"/>
      <c r="AC24" s="178">
        <f t="shared" si="9"/>
        <v>0</v>
      </c>
      <c r="AD24" s="178"/>
      <c r="AE24" s="178"/>
      <c r="AF24" s="174"/>
      <c r="AG24" s="236">
        <f t="shared" si="17"/>
        <v>0</v>
      </c>
      <c r="AH24" s="174"/>
      <c r="AI24" s="174"/>
      <c r="AJ24" s="174"/>
      <c r="AK24" s="155"/>
      <c r="AL24" s="155"/>
      <c r="AM24" s="155"/>
    </row>
    <row r="25" spans="1:39" s="124" customFormat="1" ht="14" x14ac:dyDescent="0.2">
      <c r="A25" s="216"/>
      <c r="B25" s="227"/>
      <c r="C25" s="227"/>
      <c r="D25" s="241"/>
      <c r="E25" s="242"/>
      <c r="F25" s="243"/>
      <c r="G25" s="163"/>
      <c r="H25" s="203"/>
      <c r="I25" s="244"/>
      <c r="J25" s="203"/>
      <c r="K25" s="162"/>
      <c r="L25" s="162"/>
      <c r="M25" s="162"/>
      <c r="N25" s="225"/>
      <c r="O25" s="245"/>
      <c r="P25" s="246"/>
      <c r="Q25" s="203"/>
      <c r="R25" s="238"/>
      <c r="S25" s="238"/>
      <c r="T25" s="238"/>
      <c r="U25" s="174"/>
      <c r="V25" s="158"/>
      <c r="W25" s="174"/>
      <c r="X25" s="178"/>
      <c r="Y25" s="174"/>
      <c r="Z25" s="178"/>
      <c r="AA25" s="178"/>
      <c r="AB25" s="178"/>
      <c r="AC25" s="178">
        <f t="shared" si="9"/>
        <v>0</v>
      </c>
      <c r="AD25" s="178"/>
      <c r="AE25" s="178"/>
      <c r="AF25" s="174"/>
      <c r="AG25" s="236">
        <f t="shared" si="17"/>
        <v>0</v>
      </c>
      <c r="AH25" s="174"/>
      <c r="AI25" s="174"/>
      <c r="AJ25" s="174"/>
      <c r="AK25" s="155"/>
      <c r="AL25" s="155"/>
      <c r="AM25" s="155"/>
    </row>
    <row r="26" spans="1:39" s="124" customFormat="1" ht="14" x14ac:dyDescent="0.2">
      <c r="A26" s="216"/>
      <c r="B26" s="227"/>
      <c r="C26" s="227"/>
      <c r="D26" s="225"/>
      <c r="E26" s="225"/>
      <c r="F26" s="225"/>
      <c r="G26" s="203"/>
      <c r="H26" s="203"/>
      <c r="I26" s="191"/>
      <c r="J26" s="203"/>
      <c r="K26" s="225"/>
      <c r="L26" s="225"/>
      <c r="M26" s="225"/>
      <c r="N26" s="225"/>
      <c r="O26" s="239"/>
      <c r="P26" s="247"/>
      <c r="Q26" s="203"/>
      <c r="R26" s="238"/>
      <c r="S26" s="238"/>
      <c r="T26" s="238"/>
      <c r="U26" s="174"/>
      <c r="V26" s="158"/>
      <c r="W26" s="174"/>
      <c r="X26" s="178"/>
      <c r="Y26" s="174"/>
      <c r="Z26" s="178"/>
      <c r="AA26" s="178"/>
      <c r="AB26" s="178"/>
      <c r="AC26" s="178">
        <f t="shared" si="9"/>
        <v>0</v>
      </c>
      <c r="AD26" s="178"/>
      <c r="AE26" s="178"/>
      <c r="AF26" s="174"/>
      <c r="AG26" s="236">
        <f t="shared" si="17"/>
        <v>0</v>
      </c>
      <c r="AH26" s="174"/>
      <c r="AI26" s="174"/>
      <c r="AJ26" s="174"/>
      <c r="AK26" s="155"/>
      <c r="AL26" s="155"/>
      <c r="AM26" s="155"/>
    </row>
    <row r="27" spans="1:39" s="125" customFormat="1" ht="30" x14ac:dyDescent="0.2">
      <c r="A27" s="230" t="s">
        <v>34</v>
      </c>
      <c r="B27" s="217" t="s">
        <v>35</v>
      </c>
      <c r="C27" s="217"/>
      <c r="D27" s="248"/>
      <c r="E27" s="248"/>
      <c r="F27" s="248"/>
      <c r="G27" s="204"/>
      <c r="H27" s="204"/>
      <c r="I27" s="249"/>
      <c r="J27" s="204"/>
      <c r="K27" s="248"/>
      <c r="L27" s="248"/>
      <c r="M27" s="248"/>
      <c r="N27" s="248"/>
      <c r="O27" s="250"/>
      <c r="P27" s="251">
        <f>SUM(P28:P79)</f>
        <v>616471500</v>
      </c>
      <c r="Q27" s="204"/>
      <c r="R27" s="238"/>
      <c r="S27" s="238"/>
      <c r="T27" s="238"/>
      <c r="U27" s="205"/>
      <c r="V27" s="158"/>
      <c r="W27" s="205"/>
      <c r="X27" s="178"/>
      <c r="Y27" s="174"/>
      <c r="Z27" s="252">
        <f>SUM(Z28:Z79)</f>
        <v>352136066.46428573</v>
      </c>
      <c r="AA27" s="252">
        <f>SUM(AA28:AA79)</f>
        <v>67891289.704711959</v>
      </c>
      <c r="AB27" s="252">
        <f>SUM(AB28:AB79)</f>
        <v>50979213.418997668</v>
      </c>
      <c r="AC27" s="178">
        <f>SUM(AC28:AC80)</f>
        <v>50979213.418997668</v>
      </c>
      <c r="AD27" s="178">
        <f>SUM(AD28:AD80)</f>
        <v>50119839.668997668</v>
      </c>
      <c r="AE27" s="178">
        <f>SUM(AE28:AE80)</f>
        <v>44365357.324009329</v>
      </c>
      <c r="AF27" s="205"/>
      <c r="AG27" s="236">
        <f>SUM(AG28:AG80)</f>
        <v>519.99999999953434</v>
      </c>
      <c r="AH27" s="178">
        <f>SUM(AH28:AH80)</f>
        <v>521985783.006993</v>
      </c>
      <c r="AI27" s="178">
        <f>SUM(AI28:AI80)</f>
        <v>572105622.67599058</v>
      </c>
      <c r="AJ27" s="178">
        <f>SUM(AJ28:AJ80)</f>
        <v>616470980</v>
      </c>
      <c r="AK27" s="156"/>
      <c r="AL27" s="156"/>
      <c r="AM27" s="156"/>
    </row>
    <row r="28" spans="1:39" s="124" customFormat="1" x14ac:dyDescent="0.2">
      <c r="A28" s="216"/>
      <c r="B28" s="242" t="s">
        <v>158</v>
      </c>
      <c r="C28" s="242" t="str">
        <f>MID(B28,2,18)</f>
        <v>2.06.02.01.37.0001</v>
      </c>
      <c r="D28" s="159" t="s">
        <v>133</v>
      </c>
      <c r="E28" s="242"/>
      <c r="F28" s="162" t="s">
        <v>167</v>
      </c>
      <c r="G28" s="163"/>
      <c r="H28" s="245" t="s">
        <v>199</v>
      </c>
      <c r="I28" s="253">
        <v>2003</v>
      </c>
      <c r="J28" s="163"/>
      <c r="K28" s="225"/>
      <c r="L28" s="225"/>
      <c r="M28" s="225"/>
      <c r="N28" s="225"/>
      <c r="O28" s="245" t="s">
        <v>118</v>
      </c>
      <c r="P28" s="246">
        <v>120000</v>
      </c>
      <c r="Q28" s="203"/>
      <c r="R28" s="238"/>
      <c r="S28" s="238"/>
      <c r="T28" s="238"/>
      <c r="U28" s="174" t="str">
        <f>MID(B28,2,7)</f>
        <v>2.06.02</v>
      </c>
      <c r="V28" s="158" t="str">
        <f t="shared" ref="V28:V79" si="18">VLOOKUP(U28,kelompok,2,0)</f>
        <v>ALAT RUMAH TANGGA</v>
      </c>
      <c r="W28" s="174">
        <f t="shared" ref="W28:W79" si="19">VLOOKUP(U28,MASAMANFAAT,4,0)</f>
        <v>5</v>
      </c>
      <c r="X28" s="178">
        <f t="shared" si="4"/>
        <v>23998</v>
      </c>
      <c r="Y28" s="174">
        <f t="shared" si="5"/>
        <v>10</v>
      </c>
      <c r="Z28" s="178">
        <f t="shared" si="6"/>
        <v>119990</v>
      </c>
      <c r="AA28" s="178">
        <f t="shared" si="7"/>
        <v>0</v>
      </c>
      <c r="AB28" s="178">
        <f t="shared" si="8"/>
        <v>0</v>
      </c>
      <c r="AC28" s="178">
        <f t="shared" si="9"/>
        <v>0</v>
      </c>
      <c r="AD28" s="178">
        <f t="shared" ref="AD28:AD79" si="20">IF(P28-10=Z28+AA28+AB28+AC28,0,X28)</f>
        <v>0</v>
      </c>
      <c r="AE28" s="178">
        <f t="shared" ref="AE28:AE79" si="21">IF(P28-10=Z28+AA28+AB28+AC28+AD28,0,X28)</f>
        <v>0</v>
      </c>
      <c r="AF28" s="174">
        <f t="shared" si="12"/>
        <v>2003</v>
      </c>
      <c r="AG28" s="236">
        <f>P28-(Z28+AA28+AB28+AC28+AD28+AE28)</f>
        <v>10</v>
      </c>
      <c r="AH28" s="237">
        <f t="shared" ref="AH28:AH79" si="22">Z28+AA28+AB28+AC28</f>
        <v>119990</v>
      </c>
      <c r="AI28" s="237">
        <f t="shared" ref="AI28:AI79" si="23">Z28+AA28+AB28+AC28+AD28</f>
        <v>119990</v>
      </c>
      <c r="AJ28" s="237">
        <f t="shared" ref="AJ28:AJ79" si="24">Z28+AA28+AB28+AC28+AD28+AE28</f>
        <v>119990</v>
      </c>
      <c r="AK28" s="155"/>
      <c r="AL28" s="155"/>
      <c r="AM28" s="155"/>
    </row>
    <row r="29" spans="1:39" s="124" customFormat="1" x14ac:dyDescent="0.2">
      <c r="A29" s="216"/>
      <c r="B29" s="242" t="s">
        <v>154</v>
      </c>
      <c r="C29" s="242" t="str">
        <f t="shared" ref="C29:C47" si="25">MID(B29,2,18)</f>
        <v>2.06.02.04.02.0001</v>
      </c>
      <c r="D29" s="159" t="s">
        <v>130</v>
      </c>
      <c r="E29" s="242"/>
      <c r="F29" s="162" t="s">
        <v>174</v>
      </c>
      <c r="G29" s="163"/>
      <c r="H29" s="245" t="s">
        <v>195</v>
      </c>
      <c r="I29" s="253">
        <v>2003</v>
      </c>
      <c r="J29" s="163"/>
      <c r="K29" s="225"/>
      <c r="L29" s="225"/>
      <c r="M29" s="225"/>
      <c r="N29" s="225"/>
      <c r="O29" s="245" t="s">
        <v>118</v>
      </c>
      <c r="P29" s="246">
        <v>3850000</v>
      </c>
      <c r="Q29" s="203"/>
      <c r="R29" s="238"/>
      <c r="S29" s="238"/>
      <c r="T29" s="238"/>
      <c r="U29" s="174" t="str">
        <f t="shared" ref="U29:U92" si="26">MID(B29,2,7)</f>
        <v>2.06.02</v>
      </c>
      <c r="V29" s="158" t="str">
        <f t="shared" si="18"/>
        <v>ALAT RUMAH TANGGA</v>
      </c>
      <c r="W29" s="174">
        <f t="shared" si="19"/>
        <v>5</v>
      </c>
      <c r="X29" s="178">
        <f t="shared" si="4"/>
        <v>769998</v>
      </c>
      <c r="Y29" s="174">
        <f t="shared" si="5"/>
        <v>10</v>
      </c>
      <c r="Z29" s="178">
        <f t="shared" si="6"/>
        <v>3849990</v>
      </c>
      <c r="AA29" s="178">
        <f t="shared" si="7"/>
        <v>0</v>
      </c>
      <c r="AB29" s="178">
        <f t="shared" si="8"/>
        <v>0</v>
      </c>
      <c r="AC29" s="178">
        <f t="shared" si="9"/>
        <v>0</v>
      </c>
      <c r="AD29" s="178">
        <f t="shared" si="20"/>
        <v>0</v>
      </c>
      <c r="AE29" s="178">
        <f t="shared" si="21"/>
        <v>0</v>
      </c>
      <c r="AF29" s="174">
        <f t="shared" si="12"/>
        <v>2003</v>
      </c>
      <c r="AG29" s="236">
        <f t="shared" ref="AG29:AG78" si="27">P29-(Z29+AA29+AB29+AC29+AD29+AE29)</f>
        <v>10</v>
      </c>
      <c r="AH29" s="237">
        <f t="shared" si="22"/>
        <v>3849990</v>
      </c>
      <c r="AI29" s="237">
        <f t="shared" si="23"/>
        <v>3849990</v>
      </c>
      <c r="AJ29" s="237">
        <f t="shared" si="24"/>
        <v>3849990</v>
      </c>
      <c r="AK29" s="155"/>
      <c r="AL29" s="155"/>
      <c r="AM29" s="155"/>
    </row>
    <row r="30" spans="1:39" s="124" customFormat="1" x14ac:dyDescent="0.2">
      <c r="A30" s="216"/>
      <c r="B30" s="242" t="s">
        <v>143</v>
      </c>
      <c r="C30" s="242" t="str">
        <f t="shared" si="25"/>
        <v>2.06.02.01.125.000</v>
      </c>
      <c r="D30" s="159" t="s">
        <v>132</v>
      </c>
      <c r="E30" s="242"/>
      <c r="F30" s="162" t="s">
        <v>176</v>
      </c>
      <c r="G30" s="163"/>
      <c r="H30" s="245" t="s">
        <v>200</v>
      </c>
      <c r="I30" s="253">
        <v>2006</v>
      </c>
      <c r="J30" s="163"/>
      <c r="K30" s="225"/>
      <c r="L30" s="225"/>
      <c r="M30" s="225"/>
      <c r="N30" s="225"/>
      <c r="O30" s="245" t="s">
        <v>118</v>
      </c>
      <c r="P30" s="246">
        <v>612500</v>
      </c>
      <c r="Q30" s="203" t="s">
        <v>110</v>
      </c>
      <c r="R30" s="238"/>
      <c r="S30" s="238"/>
      <c r="T30" s="238"/>
      <c r="U30" s="174" t="str">
        <f t="shared" si="26"/>
        <v>2.06.02</v>
      </c>
      <c r="V30" s="158" t="str">
        <f t="shared" si="18"/>
        <v>ALAT RUMAH TANGGA</v>
      </c>
      <c r="W30" s="174">
        <f t="shared" si="19"/>
        <v>5</v>
      </c>
      <c r="X30" s="178">
        <f t="shared" si="4"/>
        <v>122498</v>
      </c>
      <c r="Y30" s="174">
        <f t="shared" si="5"/>
        <v>7</v>
      </c>
      <c r="Z30" s="178">
        <f t="shared" si="6"/>
        <v>612490</v>
      </c>
      <c r="AA30" s="178">
        <f t="shared" si="7"/>
        <v>0</v>
      </c>
      <c r="AB30" s="178">
        <f t="shared" si="8"/>
        <v>0</v>
      </c>
      <c r="AC30" s="178">
        <f t="shared" si="9"/>
        <v>0</v>
      </c>
      <c r="AD30" s="178">
        <f t="shared" si="20"/>
        <v>0</v>
      </c>
      <c r="AE30" s="178">
        <f t="shared" si="21"/>
        <v>0</v>
      </c>
      <c r="AF30" s="174">
        <f t="shared" si="12"/>
        <v>2006</v>
      </c>
      <c r="AG30" s="236">
        <f t="shared" si="27"/>
        <v>10</v>
      </c>
      <c r="AH30" s="237">
        <f t="shared" si="22"/>
        <v>612490</v>
      </c>
      <c r="AI30" s="237">
        <f t="shared" si="23"/>
        <v>612490</v>
      </c>
      <c r="AJ30" s="237">
        <f t="shared" si="24"/>
        <v>612490</v>
      </c>
      <c r="AK30" s="155"/>
      <c r="AL30" s="155"/>
      <c r="AM30" s="155"/>
    </row>
    <row r="31" spans="1:39" s="124" customFormat="1" x14ac:dyDescent="0.2">
      <c r="A31" s="216"/>
      <c r="B31" s="242" t="s">
        <v>160</v>
      </c>
      <c r="C31" s="242" t="str">
        <f t="shared" si="25"/>
        <v>2.06.01.04.25.0001</v>
      </c>
      <c r="D31" s="159" t="s">
        <v>135</v>
      </c>
      <c r="E31" s="242"/>
      <c r="F31" s="162" t="s">
        <v>186</v>
      </c>
      <c r="G31" s="163"/>
      <c r="H31" s="245" t="s">
        <v>196</v>
      </c>
      <c r="I31" s="253">
        <v>2006</v>
      </c>
      <c r="J31" s="163"/>
      <c r="K31" s="225"/>
      <c r="L31" s="225"/>
      <c r="M31" s="225"/>
      <c r="N31" s="225"/>
      <c r="O31" s="245" t="s">
        <v>118</v>
      </c>
      <c r="P31" s="246">
        <v>960000</v>
      </c>
      <c r="Q31" s="203" t="s">
        <v>339</v>
      </c>
      <c r="R31" s="238"/>
      <c r="S31" s="238"/>
      <c r="T31" s="238"/>
      <c r="U31" s="174" t="str">
        <f t="shared" si="26"/>
        <v>2.06.01</v>
      </c>
      <c r="V31" s="158" t="str">
        <f t="shared" si="18"/>
        <v>ALAT KANTOR</v>
      </c>
      <c r="W31" s="174">
        <f t="shared" si="19"/>
        <v>5</v>
      </c>
      <c r="X31" s="178">
        <f t="shared" si="4"/>
        <v>191998</v>
      </c>
      <c r="Y31" s="174">
        <f t="shared" si="5"/>
        <v>7</v>
      </c>
      <c r="Z31" s="178">
        <f t="shared" si="6"/>
        <v>959990</v>
      </c>
      <c r="AA31" s="178">
        <f t="shared" si="7"/>
        <v>0</v>
      </c>
      <c r="AB31" s="178">
        <f t="shared" si="8"/>
        <v>0</v>
      </c>
      <c r="AC31" s="178">
        <f t="shared" si="9"/>
        <v>0</v>
      </c>
      <c r="AD31" s="178">
        <f t="shared" si="20"/>
        <v>0</v>
      </c>
      <c r="AE31" s="178">
        <f t="shared" si="21"/>
        <v>0</v>
      </c>
      <c r="AF31" s="174">
        <f t="shared" si="12"/>
        <v>2006</v>
      </c>
      <c r="AG31" s="236">
        <f t="shared" si="27"/>
        <v>10</v>
      </c>
      <c r="AH31" s="237">
        <f t="shared" si="22"/>
        <v>959990</v>
      </c>
      <c r="AI31" s="237">
        <f t="shared" si="23"/>
        <v>959990</v>
      </c>
      <c r="AJ31" s="237">
        <f t="shared" si="24"/>
        <v>959990</v>
      </c>
      <c r="AK31" s="155"/>
      <c r="AL31" s="155"/>
      <c r="AM31" s="155"/>
    </row>
    <row r="32" spans="1:39" s="124" customFormat="1" x14ac:dyDescent="0.2">
      <c r="A32" s="216"/>
      <c r="B32" s="242" t="s">
        <v>143</v>
      </c>
      <c r="C32" s="242" t="str">
        <f t="shared" si="25"/>
        <v>2.06.02.01.125.000</v>
      </c>
      <c r="D32" s="159" t="s">
        <v>132</v>
      </c>
      <c r="E32" s="242"/>
      <c r="F32" s="162" t="s">
        <v>176</v>
      </c>
      <c r="G32" s="163"/>
      <c r="H32" s="245" t="s">
        <v>200</v>
      </c>
      <c r="I32" s="253">
        <v>2006</v>
      </c>
      <c r="J32" s="163"/>
      <c r="K32" s="225"/>
      <c r="L32" s="225"/>
      <c r="M32" s="225"/>
      <c r="N32" s="225"/>
      <c r="O32" s="245" t="s">
        <v>118</v>
      </c>
      <c r="P32" s="246">
        <v>980000</v>
      </c>
      <c r="Q32" s="203" t="s">
        <v>110</v>
      </c>
      <c r="R32" s="238"/>
      <c r="S32" s="238"/>
      <c r="T32" s="238"/>
      <c r="U32" s="174" t="str">
        <f t="shared" si="26"/>
        <v>2.06.02</v>
      </c>
      <c r="V32" s="158" t="str">
        <f t="shared" si="18"/>
        <v>ALAT RUMAH TANGGA</v>
      </c>
      <c r="W32" s="174">
        <f t="shared" si="19"/>
        <v>5</v>
      </c>
      <c r="X32" s="178">
        <f t="shared" si="4"/>
        <v>195998</v>
      </c>
      <c r="Y32" s="174">
        <f t="shared" si="5"/>
        <v>7</v>
      </c>
      <c r="Z32" s="178">
        <f t="shared" si="6"/>
        <v>979990</v>
      </c>
      <c r="AA32" s="178">
        <f t="shared" si="7"/>
        <v>0</v>
      </c>
      <c r="AB32" s="178">
        <f t="shared" si="8"/>
        <v>0</v>
      </c>
      <c r="AC32" s="178">
        <f t="shared" si="9"/>
        <v>0</v>
      </c>
      <c r="AD32" s="178">
        <f t="shared" si="20"/>
        <v>0</v>
      </c>
      <c r="AE32" s="178">
        <f t="shared" si="21"/>
        <v>0</v>
      </c>
      <c r="AF32" s="174">
        <f t="shared" si="12"/>
        <v>2006</v>
      </c>
      <c r="AG32" s="236">
        <f t="shared" si="27"/>
        <v>10</v>
      </c>
      <c r="AH32" s="237">
        <f t="shared" si="22"/>
        <v>979990</v>
      </c>
      <c r="AI32" s="237">
        <f t="shared" si="23"/>
        <v>979990</v>
      </c>
      <c r="AJ32" s="237">
        <f t="shared" si="24"/>
        <v>979990</v>
      </c>
      <c r="AK32" s="155"/>
      <c r="AL32" s="155"/>
      <c r="AM32" s="155"/>
    </row>
    <row r="33" spans="1:39" s="124" customFormat="1" x14ac:dyDescent="0.2">
      <c r="A33" s="216"/>
      <c r="B33" s="242" t="s">
        <v>157</v>
      </c>
      <c r="C33" s="242" t="str">
        <f t="shared" si="25"/>
        <v>2.06.03.05.01.0001</v>
      </c>
      <c r="D33" s="159" t="s">
        <v>126</v>
      </c>
      <c r="E33" s="242"/>
      <c r="F33" s="162" t="s">
        <v>187</v>
      </c>
      <c r="G33" s="163"/>
      <c r="H33" s="245" t="s">
        <v>196</v>
      </c>
      <c r="I33" s="253">
        <v>2006</v>
      </c>
      <c r="J33" s="163"/>
      <c r="K33" s="225"/>
      <c r="L33" s="225"/>
      <c r="M33" s="225"/>
      <c r="N33" s="225"/>
      <c r="O33" s="245" t="s">
        <v>118</v>
      </c>
      <c r="P33" s="246">
        <v>7840000</v>
      </c>
      <c r="Q33" s="203"/>
      <c r="R33" s="238"/>
      <c r="S33" s="238"/>
      <c r="T33" s="238"/>
      <c r="U33" s="174" t="str">
        <f t="shared" si="26"/>
        <v>2.06.03</v>
      </c>
      <c r="V33" s="158" t="str">
        <f t="shared" si="18"/>
        <v>KOMPUTER</v>
      </c>
      <c r="W33" s="174">
        <f t="shared" si="19"/>
        <v>4</v>
      </c>
      <c r="X33" s="178">
        <f t="shared" si="4"/>
        <v>1959997.5</v>
      </c>
      <c r="Y33" s="174">
        <f t="shared" si="5"/>
        <v>7</v>
      </c>
      <c r="Z33" s="178">
        <f t="shared" si="6"/>
        <v>7839990</v>
      </c>
      <c r="AA33" s="178">
        <f t="shared" si="7"/>
        <v>0</v>
      </c>
      <c r="AB33" s="178">
        <f t="shared" si="8"/>
        <v>0</v>
      </c>
      <c r="AC33" s="178">
        <f t="shared" si="9"/>
        <v>0</v>
      </c>
      <c r="AD33" s="178">
        <f t="shared" si="20"/>
        <v>0</v>
      </c>
      <c r="AE33" s="178">
        <f t="shared" si="21"/>
        <v>0</v>
      </c>
      <c r="AF33" s="174">
        <f t="shared" si="12"/>
        <v>2006</v>
      </c>
      <c r="AG33" s="236">
        <f t="shared" si="27"/>
        <v>10</v>
      </c>
      <c r="AH33" s="237">
        <f t="shared" si="22"/>
        <v>7839990</v>
      </c>
      <c r="AI33" s="237">
        <f t="shared" si="23"/>
        <v>7839990</v>
      </c>
      <c r="AJ33" s="237">
        <f t="shared" si="24"/>
        <v>7839990</v>
      </c>
      <c r="AK33" s="155"/>
      <c r="AL33" s="155"/>
      <c r="AM33" s="155"/>
    </row>
    <row r="34" spans="1:39" s="124" customFormat="1" x14ac:dyDescent="0.2">
      <c r="A34" s="216"/>
      <c r="B34" s="242" t="s">
        <v>156</v>
      </c>
      <c r="C34" s="242" t="str">
        <f t="shared" si="25"/>
        <v>2.06.03.05.02.0001</v>
      </c>
      <c r="D34" s="159" t="s">
        <v>125</v>
      </c>
      <c r="E34" s="242"/>
      <c r="F34" s="162" t="s">
        <v>187</v>
      </c>
      <c r="G34" s="163"/>
      <c r="H34" s="245" t="s">
        <v>195</v>
      </c>
      <c r="I34" s="253">
        <v>2006</v>
      </c>
      <c r="J34" s="163"/>
      <c r="K34" s="225"/>
      <c r="L34" s="225"/>
      <c r="M34" s="225"/>
      <c r="N34" s="225"/>
      <c r="O34" s="245" t="s">
        <v>118</v>
      </c>
      <c r="P34" s="246">
        <v>800000</v>
      </c>
      <c r="Q34" s="203"/>
      <c r="R34" s="238"/>
      <c r="S34" s="238"/>
      <c r="T34" s="238"/>
      <c r="U34" s="174" t="str">
        <f t="shared" si="26"/>
        <v>2.06.03</v>
      </c>
      <c r="V34" s="158" t="str">
        <f t="shared" si="18"/>
        <v>KOMPUTER</v>
      </c>
      <c r="W34" s="174">
        <f t="shared" si="19"/>
        <v>4</v>
      </c>
      <c r="X34" s="178">
        <f t="shared" si="4"/>
        <v>199997.5</v>
      </c>
      <c r="Y34" s="174">
        <f t="shared" si="5"/>
        <v>7</v>
      </c>
      <c r="Z34" s="178">
        <f t="shared" si="6"/>
        <v>799990</v>
      </c>
      <c r="AA34" s="178">
        <f t="shared" si="7"/>
        <v>0</v>
      </c>
      <c r="AB34" s="178">
        <f t="shared" si="8"/>
        <v>0</v>
      </c>
      <c r="AC34" s="178">
        <f t="shared" si="9"/>
        <v>0</v>
      </c>
      <c r="AD34" s="178">
        <f t="shared" si="20"/>
        <v>0</v>
      </c>
      <c r="AE34" s="178">
        <f t="shared" si="21"/>
        <v>0</v>
      </c>
      <c r="AF34" s="174">
        <f t="shared" si="12"/>
        <v>2006</v>
      </c>
      <c r="AG34" s="236">
        <f t="shared" si="27"/>
        <v>10</v>
      </c>
      <c r="AH34" s="237">
        <f t="shared" si="22"/>
        <v>799990</v>
      </c>
      <c r="AI34" s="237">
        <f t="shared" si="23"/>
        <v>799990</v>
      </c>
      <c r="AJ34" s="237">
        <f t="shared" si="24"/>
        <v>799990</v>
      </c>
      <c r="AK34" s="155"/>
      <c r="AL34" s="155"/>
      <c r="AM34" s="155"/>
    </row>
    <row r="35" spans="1:39" s="124" customFormat="1" x14ac:dyDescent="0.2">
      <c r="A35" s="216"/>
      <c r="B35" s="242" t="s">
        <v>147</v>
      </c>
      <c r="C35" s="242" t="str">
        <f t="shared" si="25"/>
        <v>2.06.02.01.61.0001</v>
      </c>
      <c r="D35" s="159" t="s">
        <v>124</v>
      </c>
      <c r="E35" s="242"/>
      <c r="F35" s="162" t="s">
        <v>167</v>
      </c>
      <c r="G35" s="163"/>
      <c r="H35" s="245" t="s">
        <v>205</v>
      </c>
      <c r="I35" s="253">
        <v>2006</v>
      </c>
      <c r="J35" s="163"/>
      <c r="K35" s="225"/>
      <c r="L35" s="225"/>
      <c r="M35" s="225"/>
      <c r="N35" s="225"/>
      <c r="O35" s="245" t="s">
        <v>118</v>
      </c>
      <c r="P35" s="246">
        <v>1125000</v>
      </c>
      <c r="Q35" s="203" t="s">
        <v>110</v>
      </c>
      <c r="R35" s="238"/>
      <c r="S35" s="238"/>
      <c r="T35" s="238"/>
      <c r="U35" s="174" t="str">
        <f t="shared" si="26"/>
        <v>2.06.02</v>
      </c>
      <c r="V35" s="158" t="str">
        <f t="shared" si="18"/>
        <v>ALAT RUMAH TANGGA</v>
      </c>
      <c r="W35" s="174">
        <f t="shared" si="19"/>
        <v>5</v>
      </c>
      <c r="X35" s="178">
        <f t="shared" si="4"/>
        <v>224998</v>
      </c>
      <c r="Y35" s="174">
        <f t="shared" si="5"/>
        <v>7</v>
      </c>
      <c r="Z35" s="178">
        <f t="shared" si="6"/>
        <v>1124990</v>
      </c>
      <c r="AA35" s="178">
        <f t="shared" si="7"/>
        <v>0</v>
      </c>
      <c r="AB35" s="178">
        <f t="shared" si="8"/>
        <v>0</v>
      </c>
      <c r="AC35" s="178">
        <f t="shared" si="9"/>
        <v>0</v>
      </c>
      <c r="AD35" s="178">
        <f t="shared" si="20"/>
        <v>0</v>
      </c>
      <c r="AE35" s="178">
        <f t="shared" si="21"/>
        <v>0</v>
      </c>
      <c r="AF35" s="174">
        <f t="shared" si="12"/>
        <v>2006</v>
      </c>
      <c r="AG35" s="236">
        <f t="shared" si="27"/>
        <v>10</v>
      </c>
      <c r="AH35" s="237">
        <f t="shared" si="22"/>
        <v>1124990</v>
      </c>
      <c r="AI35" s="237">
        <f t="shared" si="23"/>
        <v>1124990</v>
      </c>
      <c r="AJ35" s="237">
        <f t="shared" si="24"/>
        <v>1124990</v>
      </c>
      <c r="AK35" s="155"/>
      <c r="AL35" s="155"/>
      <c r="AM35" s="155"/>
    </row>
    <row r="36" spans="1:39" s="124" customFormat="1" x14ac:dyDescent="0.2">
      <c r="A36" s="216"/>
      <c r="B36" s="242" t="s">
        <v>143</v>
      </c>
      <c r="C36" s="242" t="str">
        <f t="shared" si="25"/>
        <v>2.06.02.01.125.000</v>
      </c>
      <c r="D36" s="159" t="s">
        <v>132</v>
      </c>
      <c r="E36" s="242"/>
      <c r="F36" s="162" t="s">
        <v>176</v>
      </c>
      <c r="G36" s="163"/>
      <c r="H36" s="245" t="s">
        <v>200</v>
      </c>
      <c r="I36" s="253">
        <v>2006</v>
      </c>
      <c r="J36" s="163"/>
      <c r="K36" s="225"/>
      <c r="L36" s="225"/>
      <c r="M36" s="225"/>
      <c r="N36" s="225"/>
      <c r="O36" s="245" t="s">
        <v>118</v>
      </c>
      <c r="P36" s="246">
        <v>280000</v>
      </c>
      <c r="Q36" s="203" t="s">
        <v>110</v>
      </c>
      <c r="R36" s="238"/>
      <c r="S36" s="238"/>
      <c r="T36" s="238"/>
      <c r="U36" s="174" t="str">
        <f t="shared" si="26"/>
        <v>2.06.02</v>
      </c>
      <c r="V36" s="158" t="str">
        <f t="shared" si="18"/>
        <v>ALAT RUMAH TANGGA</v>
      </c>
      <c r="W36" s="174">
        <f t="shared" si="19"/>
        <v>5</v>
      </c>
      <c r="X36" s="178">
        <f t="shared" si="4"/>
        <v>55998</v>
      </c>
      <c r="Y36" s="174">
        <f t="shared" si="5"/>
        <v>7</v>
      </c>
      <c r="Z36" s="178">
        <f t="shared" si="6"/>
        <v>279990</v>
      </c>
      <c r="AA36" s="178">
        <f t="shared" si="7"/>
        <v>0</v>
      </c>
      <c r="AB36" s="178">
        <f t="shared" si="8"/>
        <v>0</v>
      </c>
      <c r="AC36" s="178">
        <f t="shared" si="9"/>
        <v>0</v>
      </c>
      <c r="AD36" s="178">
        <f t="shared" si="20"/>
        <v>0</v>
      </c>
      <c r="AE36" s="178">
        <f t="shared" si="21"/>
        <v>0</v>
      </c>
      <c r="AF36" s="174">
        <f t="shared" si="12"/>
        <v>2006</v>
      </c>
      <c r="AG36" s="236">
        <f t="shared" si="27"/>
        <v>10</v>
      </c>
      <c r="AH36" s="237">
        <f t="shared" si="22"/>
        <v>279990</v>
      </c>
      <c r="AI36" s="237">
        <f t="shared" si="23"/>
        <v>279990</v>
      </c>
      <c r="AJ36" s="237">
        <f t="shared" si="24"/>
        <v>279990</v>
      </c>
      <c r="AK36" s="155"/>
      <c r="AL36" s="155"/>
      <c r="AM36" s="155"/>
    </row>
    <row r="37" spans="1:39" s="124" customFormat="1" x14ac:dyDescent="0.2">
      <c r="A37" s="216"/>
      <c r="B37" s="242" t="s">
        <v>156</v>
      </c>
      <c r="C37" s="242" t="str">
        <f t="shared" si="25"/>
        <v>2.06.03.05.02.0001</v>
      </c>
      <c r="D37" s="159" t="s">
        <v>125</v>
      </c>
      <c r="E37" s="242"/>
      <c r="F37" s="162" t="s">
        <v>187</v>
      </c>
      <c r="G37" s="163"/>
      <c r="H37" s="245" t="s">
        <v>195</v>
      </c>
      <c r="I37" s="253">
        <v>2006</v>
      </c>
      <c r="J37" s="163"/>
      <c r="K37" s="225"/>
      <c r="L37" s="225"/>
      <c r="M37" s="225"/>
      <c r="N37" s="225"/>
      <c r="O37" s="245" t="s">
        <v>118</v>
      </c>
      <c r="P37" s="246">
        <v>680000</v>
      </c>
      <c r="Q37" s="203" t="s">
        <v>339</v>
      </c>
      <c r="R37" s="238"/>
      <c r="S37" s="238"/>
      <c r="T37" s="238"/>
      <c r="U37" s="174" t="str">
        <f t="shared" si="26"/>
        <v>2.06.03</v>
      </c>
      <c r="V37" s="158" t="str">
        <f t="shared" si="18"/>
        <v>KOMPUTER</v>
      </c>
      <c r="W37" s="174">
        <f t="shared" si="19"/>
        <v>4</v>
      </c>
      <c r="X37" s="178">
        <f t="shared" si="4"/>
        <v>169997.5</v>
      </c>
      <c r="Y37" s="174">
        <f t="shared" si="5"/>
        <v>7</v>
      </c>
      <c r="Z37" s="178">
        <f t="shared" si="6"/>
        <v>679990</v>
      </c>
      <c r="AA37" s="178">
        <f t="shared" si="7"/>
        <v>0</v>
      </c>
      <c r="AB37" s="178">
        <f t="shared" si="8"/>
        <v>0</v>
      </c>
      <c r="AC37" s="178">
        <f t="shared" si="9"/>
        <v>0</v>
      </c>
      <c r="AD37" s="178">
        <f t="shared" si="20"/>
        <v>0</v>
      </c>
      <c r="AE37" s="178">
        <f t="shared" si="21"/>
        <v>0</v>
      </c>
      <c r="AF37" s="174">
        <f t="shared" si="12"/>
        <v>2006</v>
      </c>
      <c r="AG37" s="236">
        <f t="shared" si="27"/>
        <v>10</v>
      </c>
      <c r="AH37" s="237">
        <f t="shared" si="22"/>
        <v>679990</v>
      </c>
      <c r="AI37" s="237">
        <f t="shared" si="23"/>
        <v>679990</v>
      </c>
      <c r="AJ37" s="237">
        <f t="shared" si="24"/>
        <v>679990</v>
      </c>
      <c r="AK37" s="155"/>
      <c r="AL37" s="155"/>
      <c r="AM37" s="155"/>
    </row>
    <row r="38" spans="1:39" s="124" customFormat="1" x14ac:dyDescent="0.2">
      <c r="A38" s="216"/>
      <c r="B38" s="242" t="s">
        <v>157</v>
      </c>
      <c r="C38" s="242" t="str">
        <f t="shared" si="25"/>
        <v>2.06.03.05.01.0001</v>
      </c>
      <c r="D38" s="159" t="s">
        <v>126</v>
      </c>
      <c r="E38" s="242"/>
      <c r="F38" s="162" t="s">
        <v>187</v>
      </c>
      <c r="G38" s="163"/>
      <c r="H38" s="245" t="s">
        <v>196</v>
      </c>
      <c r="I38" s="253">
        <v>2006</v>
      </c>
      <c r="J38" s="163"/>
      <c r="K38" s="225"/>
      <c r="L38" s="225"/>
      <c r="M38" s="225"/>
      <c r="N38" s="225"/>
      <c r="O38" s="245" t="s">
        <v>118</v>
      </c>
      <c r="P38" s="246">
        <v>7840000</v>
      </c>
      <c r="Q38" s="203" t="s">
        <v>339</v>
      </c>
      <c r="R38" s="238"/>
      <c r="S38" s="238"/>
      <c r="T38" s="238"/>
      <c r="U38" s="174" t="str">
        <f t="shared" si="26"/>
        <v>2.06.03</v>
      </c>
      <c r="V38" s="158" t="str">
        <f t="shared" si="18"/>
        <v>KOMPUTER</v>
      </c>
      <c r="W38" s="174">
        <f t="shared" si="19"/>
        <v>4</v>
      </c>
      <c r="X38" s="178">
        <f t="shared" si="4"/>
        <v>1959997.5</v>
      </c>
      <c r="Y38" s="174">
        <f t="shared" si="5"/>
        <v>7</v>
      </c>
      <c r="Z38" s="178">
        <f t="shared" si="6"/>
        <v>7839990</v>
      </c>
      <c r="AA38" s="178">
        <f t="shared" si="7"/>
        <v>0</v>
      </c>
      <c r="AB38" s="178">
        <f t="shared" si="8"/>
        <v>0</v>
      </c>
      <c r="AC38" s="178">
        <f t="shared" si="9"/>
        <v>0</v>
      </c>
      <c r="AD38" s="178">
        <f t="shared" si="20"/>
        <v>0</v>
      </c>
      <c r="AE38" s="178">
        <f t="shared" si="21"/>
        <v>0</v>
      </c>
      <c r="AF38" s="174">
        <f t="shared" si="12"/>
        <v>2006</v>
      </c>
      <c r="AG38" s="236">
        <f t="shared" si="27"/>
        <v>10</v>
      </c>
      <c r="AH38" s="237">
        <f t="shared" si="22"/>
        <v>7839990</v>
      </c>
      <c r="AI38" s="237">
        <f t="shared" si="23"/>
        <v>7839990</v>
      </c>
      <c r="AJ38" s="237">
        <f t="shared" si="24"/>
        <v>7839990</v>
      </c>
      <c r="AK38" s="155"/>
      <c r="AL38" s="155"/>
      <c r="AM38" s="155"/>
    </row>
    <row r="39" spans="1:39" s="124" customFormat="1" x14ac:dyDescent="0.2">
      <c r="A39" s="216"/>
      <c r="B39" s="242" t="s">
        <v>158</v>
      </c>
      <c r="C39" s="242" t="str">
        <f t="shared" si="25"/>
        <v>2.06.02.01.37.0001</v>
      </c>
      <c r="D39" s="159" t="s">
        <v>133</v>
      </c>
      <c r="E39" s="242"/>
      <c r="F39" s="162" t="s">
        <v>167</v>
      </c>
      <c r="G39" s="163"/>
      <c r="H39" s="245" t="s">
        <v>199</v>
      </c>
      <c r="I39" s="253">
        <v>2006</v>
      </c>
      <c r="J39" s="163"/>
      <c r="K39" s="225"/>
      <c r="L39" s="225"/>
      <c r="M39" s="225"/>
      <c r="N39" s="225"/>
      <c r="O39" s="245" t="s">
        <v>118</v>
      </c>
      <c r="P39" s="246">
        <v>160000</v>
      </c>
      <c r="Q39" s="203" t="s">
        <v>339</v>
      </c>
      <c r="R39" s="238"/>
      <c r="S39" s="238"/>
      <c r="T39" s="238"/>
      <c r="U39" s="174" t="str">
        <f t="shared" si="26"/>
        <v>2.06.02</v>
      </c>
      <c r="V39" s="158" t="str">
        <f t="shared" si="18"/>
        <v>ALAT RUMAH TANGGA</v>
      </c>
      <c r="W39" s="174">
        <f t="shared" si="19"/>
        <v>5</v>
      </c>
      <c r="X39" s="178">
        <f t="shared" si="4"/>
        <v>31998</v>
      </c>
      <c r="Y39" s="174">
        <f t="shared" si="5"/>
        <v>7</v>
      </c>
      <c r="Z39" s="178">
        <f t="shared" si="6"/>
        <v>159990</v>
      </c>
      <c r="AA39" s="178">
        <f t="shared" si="7"/>
        <v>0</v>
      </c>
      <c r="AB39" s="178">
        <f t="shared" si="8"/>
        <v>0</v>
      </c>
      <c r="AC39" s="178">
        <f t="shared" si="9"/>
        <v>0</v>
      </c>
      <c r="AD39" s="178">
        <f t="shared" si="20"/>
        <v>0</v>
      </c>
      <c r="AE39" s="178">
        <f t="shared" si="21"/>
        <v>0</v>
      </c>
      <c r="AF39" s="174">
        <f t="shared" si="12"/>
        <v>2006</v>
      </c>
      <c r="AG39" s="236">
        <f t="shared" si="27"/>
        <v>10</v>
      </c>
      <c r="AH39" s="237">
        <f t="shared" si="22"/>
        <v>159990</v>
      </c>
      <c r="AI39" s="237">
        <f t="shared" si="23"/>
        <v>159990</v>
      </c>
      <c r="AJ39" s="237">
        <f t="shared" si="24"/>
        <v>159990</v>
      </c>
      <c r="AK39" s="155"/>
      <c r="AL39" s="155"/>
      <c r="AM39" s="155"/>
    </row>
    <row r="40" spans="1:39" s="124" customFormat="1" x14ac:dyDescent="0.2">
      <c r="A40" s="216"/>
      <c r="B40" s="242" t="s">
        <v>160</v>
      </c>
      <c r="C40" s="242" t="str">
        <f t="shared" si="25"/>
        <v>2.06.01.04.25.0001</v>
      </c>
      <c r="D40" s="159" t="s">
        <v>135</v>
      </c>
      <c r="E40" s="242"/>
      <c r="F40" s="162" t="s">
        <v>189</v>
      </c>
      <c r="G40" s="163"/>
      <c r="H40" s="245" t="s">
        <v>196</v>
      </c>
      <c r="I40" s="253">
        <v>2006</v>
      </c>
      <c r="J40" s="163"/>
      <c r="K40" s="225"/>
      <c r="L40" s="225"/>
      <c r="M40" s="225"/>
      <c r="N40" s="225"/>
      <c r="O40" s="245" t="s">
        <v>118</v>
      </c>
      <c r="P40" s="246">
        <v>1200000</v>
      </c>
      <c r="Q40" s="203" t="s">
        <v>110</v>
      </c>
      <c r="R40" s="238"/>
      <c r="S40" s="238"/>
      <c r="T40" s="238"/>
      <c r="U40" s="174" t="str">
        <f t="shared" si="26"/>
        <v>2.06.01</v>
      </c>
      <c r="V40" s="158" t="str">
        <f t="shared" si="18"/>
        <v>ALAT KANTOR</v>
      </c>
      <c r="W40" s="174">
        <f t="shared" si="19"/>
        <v>5</v>
      </c>
      <c r="X40" s="178">
        <f t="shared" si="4"/>
        <v>239998</v>
      </c>
      <c r="Y40" s="174">
        <f t="shared" si="5"/>
        <v>7</v>
      </c>
      <c r="Z40" s="178">
        <f t="shared" si="6"/>
        <v>1199990</v>
      </c>
      <c r="AA40" s="178">
        <f t="shared" si="7"/>
        <v>0</v>
      </c>
      <c r="AB40" s="178">
        <f t="shared" si="8"/>
        <v>0</v>
      </c>
      <c r="AC40" s="178">
        <f t="shared" si="9"/>
        <v>0</v>
      </c>
      <c r="AD40" s="178">
        <f t="shared" si="20"/>
        <v>0</v>
      </c>
      <c r="AE40" s="178">
        <f t="shared" si="21"/>
        <v>0</v>
      </c>
      <c r="AF40" s="174">
        <f t="shared" si="12"/>
        <v>2006</v>
      </c>
      <c r="AG40" s="236">
        <f t="shared" si="27"/>
        <v>10</v>
      </c>
      <c r="AH40" s="237">
        <f t="shared" si="22"/>
        <v>1199990</v>
      </c>
      <c r="AI40" s="237">
        <f t="shared" si="23"/>
        <v>1199990</v>
      </c>
      <c r="AJ40" s="237">
        <f t="shared" si="24"/>
        <v>1199990</v>
      </c>
      <c r="AK40" s="155"/>
      <c r="AL40" s="155"/>
      <c r="AM40" s="155"/>
    </row>
    <row r="41" spans="1:39" s="124" customFormat="1" x14ac:dyDescent="0.2">
      <c r="A41" s="216"/>
      <c r="B41" s="242" t="s">
        <v>143</v>
      </c>
      <c r="C41" s="242" t="str">
        <f t="shared" si="25"/>
        <v>2.06.02.01.125.000</v>
      </c>
      <c r="D41" s="159" t="s">
        <v>132</v>
      </c>
      <c r="E41" s="242"/>
      <c r="F41" s="162" t="s">
        <v>190</v>
      </c>
      <c r="G41" s="163"/>
      <c r="H41" s="245" t="s">
        <v>200</v>
      </c>
      <c r="I41" s="253">
        <v>2006</v>
      </c>
      <c r="J41" s="163"/>
      <c r="K41" s="225"/>
      <c r="L41" s="225"/>
      <c r="M41" s="225"/>
      <c r="N41" s="225"/>
      <c r="O41" s="245" t="s">
        <v>118</v>
      </c>
      <c r="P41" s="246">
        <v>245000</v>
      </c>
      <c r="Q41" s="203" t="s">
        <v>339</v>
      </c>
      <c r="R41" s="238"/>
      <c r="S41" s="238"/>
      <c r="T41" s="238"/>
      <c r="U41" s="174" t="str">
        <f t="shared" si="26"/>
        <v>2.06.02</v>
      </c>
      <c r="V41" s="158" t="str">
        <f t="shared" si="18"/>
        <v>ALAT RUMAH TANGGA</v>
      </c>
      <c r="W41" s="174">
        <f t="shared" si="19"/>
        <v>5</v>
      </c>
      <c r="X41" s="178">
        <f t="shared" si="4"/>
        <v>48998</v>
      </c>
      <c r="Y41" s="174">
        <f t="shared" si="5"/>
        <v>7</v>
      </c>
      <c r="Z41" s="178">
        <f t="shared" si="6"/>
        <v>244990</v>
      </c>
      <c r="AA41" s="178">
        <f t="shared" si="7"/>
        <v>0</v>
      </c>
      <c r="AB41" s="178">
        <f t="shared" si="8"/>
        <v>0</v>
      </c>
      <c r="AC41" s="178">
        <f t="shared" si="9"/>
        <v>0</v>
      </c>
      <c r="AD41" s="178">
        <f t="shared" si="20"/>
        <v>0</v>
      </c>
      <c r="AE41" s="178">
        <f t="shared" si="21"/>
        <v>0</v>
      </c>
      <c r="AF41" s="174">
        <f t="shared" si="12"/>
        <v>2006</v>
      </c>
      <c r="AG41" s="236">
        <f t="shared" si="27"/>
        <v>10</v>
      </c>
      <c r="AH41" s="237">
        <f t="shared" si="22"/>
        <v>244990</v>
      </c>
      <c r="AI41" s="237">
        <f t="shared" si="23"/>
        <v>244990</v>
      </c>
      <c r="AJ41" s="237">
        <f t="shared" si="24"/>
        <v>244990</v>
      </c>
      <c r="AK41" s="155"/>
      <c r="AL41" s="155"/>
      <c r="AM41" s="155"/>
    </row>
    <row r="42" spans="1:39" s="124" customFormat="1" x14ac:dyDescent="0.2">
      <c r="A42" s="216"/>
      <c r="B42" s="242" t="s">
        <v>165</v>
      </c>
      <c r="C42" s="242" t="str">
        <f t="shared" si="25"/>
        <v>2.06.01.05.59.0001</v>
      </c>
      <c r="D42" s="159" t="s">
        <v>140</v>
      </c>
      <c r="E42" s="242"/>
      <c r="F42" s="162" t="s">
        <v>191</v>
      </c>
      <c r="G42" s="163"/>
      <c r="H42" s="245" t="s">
        <v>206</v>
      </c>
      <c r="I42" s="253">
        <v>2006</v>
      </c>
      <c r="J42" s="163"/>
      <c r="K42" s="225"/>
      <c r="L42" s="225"/>
      <c r="M42" s="225"/>
      <c r="N42" s="225"/>
      <c r="O42" s="245" t="s">
        <v>118</v>
      </c>
      <c r="P42" s="246">
        <v>520000</v>
      </c>
      <c r="Q42" s="203" t="s">
        <v>110</v>
      </c>
      <c r="R42" s="238"/>
      <c r="S42" s="238"/>
      <c r="T42" s="238"/>
      <c r="U42" s="174" t="str">
        <f t="shared" si="26"/>
        <v>2.06.01</v>
      </c>
      <c r="V42" s="158" t="str">
        <f t="shared" si="18"/>
        <v>ALAT KANTOR</v>
      </c>
      <c r="W42" s="174">
        <f t="shared" si="19"/>
        <v>5</v>
      </c>
      <c r="X42" s="178">
        <f t="shared" si="4"/>
        <v>103998</v>
      </c>
      <c r="Y42" s="174">
        <f t="shared" si="5"/>
        <v>7</v>
      </c>
      <c r="Z42" s="178">
        <f t="shared" si="6"/>
        <v>519990</v>
      </c>
      <c r="AA42" s="178">
        <f t="shared" si="7"/>
        <v>0</v>
      </c>
      <c r="AB42" s="178">
        <f t="shared" si="8"/>
        <v>0</v>
      </c>
      <c r="AC42" s="178">
        <f t="shared" si="9"/>
        <v>0</v>
      </c>
      <c r="AD42" s="178">
        <f t="shared" si="20"/>
        <v>0</v>
      </c>
      <c r="AE42" s="178">
        <f t="shared" si="21"/>
        <v>0</v>
      </c>
      <c r="AF42" s="174">
        <f t="shared" si="12"/>
        <v>2006</v>
      </c>
      <c r="AG42" s="236">
        <f t="shared" si="27"/>
        <v>10</v>
      </c>
      <c r="AH42" s="237">
        <f t="shared" si="22"/>
        <v>519990</v>
      </c>
      <c r="AI42" s="237">
        <f t="shared" si="23"/>
        <v>519990</v>
      </c>
      <c r="AJ42" s="237">
        <f t="shared" si="24"/>
        <v>519990</v>
      </c>
      <c r="AK42" s="155"/>
      <c r="AL42" s="155"/>
      <c r="AM42" s="155"/>
    </row>
    <row r="43" spans="1:39" s="124" customFormat="1" x14ac:dyDescent="0.2">
      <c r="A43" s="216"/>
      <c r="B43" s="242" t="s">
        <v>143</v>
      </c>
      <c r="C43" s="242" t="str">
        <f t="shared" si="25"/>
        <v>2.06.02.01.125.000</v>
      </c>
      <c r="D43" s="159" t="s">
        <v>132</v>
      </c>
      <c r="E43" s="242"/>
      <c r="F43" s="162" t="s">
        <v>176</v>
      </c>
      <c r="G43" s="163"/>
      <c r="H43" s="245" t="s">
        <v>200</v>
      </c>
      <c r="I43" s="253">
        <v>2006</v>
      </c>
      <c r="J43" s="163"/>
      <c r="K43" s="225"/>
      <c r="L43" s="225"/>
      <c r="M43" s="225"/>
      <c r="N43" s="225"/>
      <c r="O43" s="245" t="s">
        <v>118</v>
      </c>
      <c r="P43" s="246">
        <v>280000</v>
      </c>
      <c r="Q43" s="203" t="s">
        <v>110</v>
      </c>
      <c r="R43" s="238"/>
      <c r="S43" s="238"/>
      <c r="T43" s="238"/>
      <c r="U43" s="174" t="str">
        <f t="shared" si="26"/>
        <v>2.06.02</v>
      </c>
      <c r="V43" s="158" t="str">
        <f t="shared" si="18"/>
        <v>ALAT RUMAH TANGGA</v>
      </c>
      <c r="W43" s="174">
        <f t="shared" si="19"/>
        <v>5</v>
      </c>
      <c r="X43" s="178">
        <f t="shared" si="4"/>
        <v>55998</v>
      </c>
      <c r="Y43" s="174">
        <f t="shared" si="5"/>
        <v>7</v>
      </c>
      <c r="Z43" s="178">
        <f t="shared" si="6"/>
        <v>279990</v>
      </c>
      <c r="AA43" s="178">
        <f t="shared" si="7"/>
        <v>0</v>
      </c>
      <c r="AB43" s="178">
        <f t="shared" si="8"/>
        <v>0</v>
      </c>
      <c r="AC43" s="178">
        <f t="shared" si="9"/>
        <v>0</v>
      </c>
      <c r="AD43" s="178">
        <f t="shared" si="20"/>
        <v>0</v>
      </c>
      <c r="AE43" s="178">
        <f t="shared" si="21"/>
        <v>0</v>
      </c>
      <c r="AF43" s="174">
        <f t="shared" si="12"/>
        <v>2006</v>
      </c>
      <c r="AG43" s="236">
        <f t="shared" si="27"/>
        <v>10</v>
      </c>
      <c r="AH43" s="237">
        <f t="shared" si="22"/>
        <v>279990</v>
      </c>
      <c r="AI43" s="237">
        <f t="shared" si="23"/>
        <v>279990</v>
      </c>
      <c r="AJ43" s="237">
        <f t="shared" si="24"/>
        <v>279990</v>
      </c>
      <c r="AK43" s="155"/>
      <c r="AL43" s="155"/>
      <c r="AM43" s="155"/>
    </row>
    <row r="44" spans="1:39" s="124" customFormat="1" x14ac:dyDescent="0.2">
      <c r="A44" s="216"/>
      <c r="B44" s="242" t="s">
        <v>146</v>
      </c>
      <c r="C44" s="242" t="str">
        <f t="shared" si="25"/>
        <v>2.06.02.04.06.0001</v>
      </c>
      <c r="D44" s="159" t="s">
        <v>123</v>
      </c>
      <c r="E44" s="242"/>
      <c r="F44" s="162" t="s">
        <v>192</v>
      </c>
      <c r="G44" s="163"/>
      <c r="H44" s="245" t="s">
        <v>197</v>
      </c>
      <c r="I44" s="253">
        <v>2006</v>
      </c>
      <c r="J44" s="163"/>
      <c r="K44" s="225"/>
      <c r="L44" s="225"/>
      <c r="M44" s="225"/>
      <c r="N44" s="225"/>
      <c r="O44" s="245" t="s">
        <v>118</v>
      </c>
      <c r="P44" s="246">
        <v>140000</v>
      </c>
      <c r="Q44" s="203" t="s">
        <v>339</v>
      </c>
      <c r="R44" s="238"/>
      <c r="S44" s="238"/>
      <c r="T44" s="238"/>
      <c r="U44" s="174" t="str">
        <f t="shared" si="26"/>
        <v>2.06.02</v>
      </c>
      <c r="V44" s="158" t="str">
        <f t="shared" si="18"/>
        <v>ALAT RUMAH TANGGA</v>
      </c>
      <c r="W44" s="174">
        <f t="shared" si="19"/>
        <v>5</v>
      </c>
      <c r="X44" s="178">
        <f t="shared" si="4"/>
        <v>27998</v>
      </c>
      <c r="Y44" s="174">
        <f t="shared" si="5"/>
        <v>7</v>
      </c>
      <c r="Z44" s="178">
        <f t="shared" si="6"/>
        <v>139990</v>
      </c>
      <c r="AA44" s="178">
        <f t="shared" si="7"/>
        <v>0</v>
      </c>
      <c r="AB44" s="178">
        <f t="shared" si="8"/>
        <v>0</v>
      </c>
      <c r="AC44" s="178">
        <f t="shared" si="9"/>
        <v>0</v>
      </c>
      <c r="AD44" s="178">
        <f t="shared" si="20"/>
        <v>0</v>
      </c>
      <c r="AE44" s="178">
        <f t="shared" si="21"/>
        <v>0</v>
      </c>
      <c r="AF44" s="174">
        <f t="shared" si="12"/>
        <v>2006</v>
      </c>
      <c r="AG44" s="236">
        <f t="shared" si="27"/>
        <v>10</v>
      </c>
      <c r="AH44" s="237">
        <f t="shared" si="22"/>
        <v>139990</v>
      </c>
      <c r="AI44" s="237">
        <f t="shared" si="23"/>
        <v>139990</v>
      </c>
      <c r="AJ44" s="237">
        <f t="shared" si="24"/>
        <v>139990</v>
      </c>
      <c r="AK44" s="155"/>
      <c r="AL44" s="155"/>
      <c r="AM44" s="155"/>
    </row>
    <row r="45" spans="1:39" s="124" customFormat="1" x14ac:dyDescent="0.2">
      <c r="A45" s="216"/>
      <c r="B45" s="242" t="s">
        <v>166</v>
      </c>
      <c r="C45" s="242" t="str">
        <f t="shared" si="25"/>
        <v>2.06.01.05.46.0001</v>
      </c>
      <c r="D45" s="159" t="s">
        <v>141</v>
      </c>
      <c r="E45" s="242"/>
      <c r="F45" s="162" t="s">
        <v>184</v>
      </c>
      <c r="G45" s="163"/>
      <c r="H45" s="245" t="s">
        <v>194</v>
      </c>
      <c r="I45" s="253">
        <v>2006</v>
      </c>
      <c r="J45" s="163"/>
      <c r="K45" s="225"/>
      <c r="L45" s="225"/>
      <c r="M45" s="225"/>
      <c r="N45" s="225"/>
      <c r="O45" s="245" t="s">
        <v>118</v>
      </c>
      <c r="P45" s="246">
        <v>864000</v>
      </c>
      <c r="Q45" s="203" t="s">
        <v>339</v>
      </c>
      <c r="R45" s="238"/>
      <c r="S45" s="238"/>
      <c r="T45" s="238"/>
      <c r="U45" s="174" t="str">
        <f t="shared" si="26"/>
        <v>2.06.01</v>
      </c>
      <c r="V45" s="158" t="str">
        <f t="shared" si="18"/>
        <v>ALAT KANTOR</v>
      </c>
      <c r="W45" s="174">
        <f t="shared" si="19"/>
        <v>5</v>
      </c>
      <c r="X45" s="178">
        <f t="shared" si="4"/>
        <v>172798</v>
      </c>
      <c r="Y45" s="174">
        <f t="shared" si="5"/>
        <v>7</v>
      </c>
      <c r="Z45" s="178">
        <f t="shared" si="6"/>
        <v>863990</v>
      </c>
      <c r="AA45" s="178">
        <f t="shared" si="7"/>
        <v>0</v>
      </c>
      <c r="AB45" s="178">
        <f t="shared" si="8"/>
        <v>0</v>
      </c>
      <c r="AC45" s="178">
        <f t="shared" si="9"/>
        <v>0</v>
      </c>
      <c r="AD45" s="178">
        <f t="shared" si="20"/>
        <v>0</v>
      </c>
      <c r="AE45" s="178">
        <f t="shared" si="21"/>
        <v>0</v>
      </c>
      <c r="AF45" s="174">
        <f t="shared" si="12"/>
        <v>2006</v>
      </c>
      <c r="AG45" s="236">
        <f t="shared" si="27"/>
        <v>10</v>
      </c>
      <c r="AH45" s="237">
        <f t="shared" si="22"/>
        <v>863990</v>
      </c>
      <c r="AI45" s="237">
        <f t="shared" si="23"/>
        <v>863990</v>
      </c>
      <c r="AJ45" s="237">
        <f t="shared" si="24"/>
        <v>863990</v>
      </c>
      <c r="AK45" s="155"/>
      <c r="AL45" s="155"/>
      <c r="AM45" s="155"/>
    </row>
    <row r="46" spans="1:39" s="124" customFormat="1" x14ac:dyDescent="0.2">
      <c r="A46" s="216"/>
      <c r="B46" s="242" t="s">
        <v>223</v>
      </c>
      <c r="C46" s="242" t="str">
        <f t="shared" si="25"/>
        <v>2.06.01.04.04</v>
      </c>
      <c r="D46" s="159" t="s">
        <v>216</v>
      </c>
      <c r="E46" s="242"/>
      <c r="F46" s="162" t="s">
        <v>229</v>
      </c>
      <c r="G46" s="163" t="s">
        <v>234</v>
      </c>
      <c r="H46" s="245" t="s">
        <v>236</v>
      </c>
      <c r="I46" s="253">
        <v>2007</v>
      </c>
      <c r="J46" s="163"/>
      <c r="K46" s="225"/>
      <c r="L46" s="225"/>
      <c r="M46" s="225"/>
      <c r="N46" s="225"/>
      <c r="O46" s="245" t="s">
        <v>118</v>
      </c>
      <c r="P46" s="246">
        <v>14850000</v>
      </c>
      <c r="Q46" s="203" t="s">
        <v>339</v>
      </c>
      <c r="R46" s="238"/>
      <c r="S46" s="238"/>
      <c r="T46" s="238"/>
      <c r="U46" s="174" t="str">
        <f t="shared" si="26"/>
        <v>2.06.01</v>
      </c>
      <c r="V46" s="158" t="str">
        <f t="shared" si="18"/>
        <v>ALAT KANTOR</v>
      </c>
      <c r="W46" s="174">
        <f t="shared" si="19"/>
        <v>5</v>
      </c>
      <c r="X46" s="178">
        <f t="shared" si="4"/>
        <v>2969998</v>
      </c>
      <c r="Y46" s="174">
        <f t="shared" si="5"/>
        <v>6</v>
      </c>
      <c r="Z46" s="178">
        <f t="shared" si="6"/>
        <v>14849990</v>
      </c>
      <c r="AA46" s="178">
        <f t="shared" si="7"/>
        <v>0</v>
      </c>
      <c r="AB46" s="178">
        <f t="shared" si="8"/>
        <v>0</v>
      </c>
      <c r="AC46" s="178">
        <f t="shared" si="9"/>
        <v>0</v>
      </c>
      <c r="AD46" s="178">
        <f t="shared" si="20"/>
        <v>0</v>
      </c>
      <c r="AE46" s="178">
        <f t="shared" si="21"/>
        <v>0</v>
      </c>
      <c r="AF46" s="174">
        <f t="shared" si="12"/>
        <v>2007</v>
      </c>
      <c r="AG46" s="236">
        <f t="shared" si="27"/>
        <v>10</v>
      </c>
      <c r="AH46" s="237">
        <f t="shared" si="22"/>
        <v>14849990</v>
      </c>
      <c r="AI46" s="237">
        <f t="shared" si="23"/>
        <v>14849990</v>
      </c>
      <c r="AJ46" s="237">
        <f t="shared" si="24"/>
        <v>14849990</v>
      </c>
      <c r="AK46" s="155"/>
      <c r="AL46" s="155"/>
      <c r="AM46" s="155"/>
    </row>
    <row r="47" spans="1:39" s="124" customFormat="1" x14ac:dyDescent="0.2">
      <c r="A47" s="216"/>
      <c r="B47" s="242" t="s">
        <v>224</v>
      </c>
      <c r="C47" s="242" t="str">
        <f t="shared" si="25"/>
        <v>2.07.02.01.14</v>
      </c>
      <c r="D47" s="159" t="s">
        <v>217</v>
      </c>
      <c r="E47" s="242"/>
      <c r="F47" s="162"/>
      <c r="G47" s="163"/>
      <c r="H47" s="245" t="s">
        <v>236</v>
      </c>
      <c r="I47" s="253">
        <v>2007</v>
      </c>
      <c r="J47" s="163"/>
      <c r="K47" s="225"/>
      <c r="L47" s="225"/>
      <c r="M47" s="225"/>
      <c r="N47" s="225"/>
      <c r="O47" s="245" t="s">
        <v>118</v>
      </c>
      <c r="P47" s="246">
        <v>3960000</v>
      </c>
      <c r="Q47" s="203"/>
      <c r="R47" s="238"/>
      <c r="S47" s="238"/>
      <c r="T47" s="238"/>
      <c r="U47" s="174" t="str">
        <f t="shared" si="26"/>
        <v>2.07.02</v>
      </c>
      <c r="V47" s="158" t="str">
        <f t="shared" si="18"/>
        <v>ALAT KOMUNIKASI</v>
      </c>
      <c r="W47" s="174">
        <f t="shared" si="19"/>
        <v>5</v>
      </c>
      <c r="X47" s="178">
        <f t="shared" si="4"/>
        <v>791998</v>
      </c>
      <c r="Y47" s="174">
        <f t="shared" si="5"/>
        <v>6</v>
      </c>
      <c r="Z47" s="178">
        <f t="shared" si="6"/>
        <v>3959990</v>
      </c>
      <c r="AA47" s="178">
        <f t="shared" si="7"/>
        <v>0</v>
      </c>
      <c r="AB47" s="178">
        <f t="shared" si="8"/>
        <v>0</v>
      </c>
      <c r="AC47" s="178">
        <f t="shared" si="9"/>
        <v>0</v>
      </c>
      <c r="AD47" s="178">
        <f t="shared" si="20"/>
        <v>0</v>
      </c>
      <c r="AE47" s="178">
        <f t="shared" si="21"/>
        <v>0</v>
      </c>
      <c r="AF47" s="174">
        <f t="shared" si="12"/>
        <v>2007</v>
      </c>
      <c r="AG47" s="236">
        <f t="shared" si="27"/>
        <v>10</v>
      </c>
      <c r="AH47" s="237">
        <f t="shared" si="22"/>
        <v>3959990</v>
      </c>
      <c r="AI47" s="237">
        <f t="shared" si="23"/>
        <v>3959990</v>
      </c>
      <c r="AJ47" s="237">
        <f t="shared" si="24"/>
        <v>3959990</v>
      </c>
      <c r="AK47" s="155"/>
      <c r="AL47" s="155"/>
      <c r="AM47" s="155"/>
    </row>
    <row r="48" spans="1:39" s="124" customFormat="1" x14ac:dyDescent="0.2">
      <c r="A48" s="216"/>
      <c r="B48" s="242" t="s">
        <v>222</v>
      </c>
      <c r="C48" s="242" t="str">
        <f>MID(B48,2,18)</f>
        <v>2.06.02.04.04</v>
      </c>
      <c r="D48" s="159" t="s">
        <v>215</v>
      </c>
      <c r="E48" s="242"/>
      <c r="F48" s="162" t="s">
        <v>174</v>
      </c>
      <c r="G48" s="163" t="s">
        <v>233</v>
      </c>
      <c r="H48" s="245" t="s">
        <v>236</v>
      </c>
      <c r="I48" s="253">
        <v>2007</v>
      </c>
      <c r="J48" s="163" t="s">
        <v>240</v>
      </c>
      <c r="K48" s="225"/>
      <c r="L48" s="225"/>
      <c r="M48" s="225"/>
      <c r="N48" s="225"/>
      <c r="O48" s="245" t="s">
        <v>118</v>
      </c>
      <c r="P48" s="246">
        <v>25410000</v>
      </c>
      <c r="Q48" s="203" t="s">
        <v>110</v>
      </c>
      <c r="R48" s="238"/>
      <c r="S48" s="238"/>
      <c r="T48" s="238"/>
      <c r="U48" s="174" t="str">
        <f t="shared" si="26"/>
        <v>2.06.02</v>
      </c>
      <c r="V48" s="158" t="str">
        <f t="shared" si="18"/>
        <v>ALAT RUMAH TANGGA</v>
      </c>
      <c r="W48" s="174">
        <f t="shared" si="19"/>
        <v>5</v>
      </c>
      <c r="X48" s="178">
        <f t="shared" si="4"/>
        <v>5081998</v>
      </c>
      <c r="Y48" s="174">
        <f t="shared" si="5"/>
        <v>6</v>
      </c>
      <c r="Z48" s="178">
        <f t="shared" si="6"/>
        <v>25409990</v>
      </c>
      <c r="AA48" s="178">
        <f t="shared" si="7"/>
        <v>0</v>
      </c>
      <c r="AB48" s="178">
        <f t="shared" si="8"/>
        <v>0</v>
      </c>
      <c r="AC48" s="178">
        <f t="shared" si="9"/>
        <v>0</v>
      </c>
      <c r="AD48" s="178">
        <f t="shared" si="20"/>
        <v>0</v>
      </c>
      <c r="AE48" s="178">
        <f t="shared" si="21"/>
        <v>0</v>
      </c>
      <c r="AF48" s="174">
        <f t="shared" si="12"/>
        <v>2007</v>
      </c>
      <c r="AG48" s="236">
        <f t="shared" si="27"/>
        <v>10</v>
      </c>
      <c r="AH48" s="237">
        <f t="shared" si="22"/>
        <v>25409990</v>
      </c>
      <c r="AI48" s="237">
        <f t="shared" si="23"/>
        <v>25409990</v>
      </c>
      <c r="AJ48" s="237">
        <f t="shared" si="24"/>
        <v>25409990</v>
      </c>
      <c r="AK48" s="155"/>
      <c r="AL48" s="155"/>
      <c r="AM48" s="155"/>
    </row>
    <row r="49" spans="1:39" s="124" customFormat="1" x14ac:dyDescent="0.2">
      <c r="A49" s="216"/>
      <c r="B49" s="242" t="s">
        <v>227</v>
      </c>
      <c r="C49" s="242" t="str">
        <f t="shared" ref="C49:C79" si="28">MID(B49,2,18)</f>
        <v>2.06.03.02.01</v>
      </c>
      <c r="D49" s="159" t="s">
        <v>220</v>
      </c>
      <c r="E49" s="242"/>
      <c r="F49" s="162" t="s">
        <v>232</v>
      </c>
      <c r="G49" s="163"/>
      <c r="H49" s="245" t="s">
        <v>236</v>
      </c>
      <c r="I49" s="253">
        <v>2007</v>
      </c>
      <c r="J49" s="163"/>
      <c r="K49" s="225"/>
      <c r="L49" s="225"/>
      <c r="M49" s="225"/>
      <c r="N49" s="225"/>
      <c r="O49" s="245" t="s">
        <v>118</v>
      </c>
      <c r="P49" s="246">
        <v>64509200</v>
      </c>
      <c r="Q49" s="203" t="s">
        <v>110</v>
      </c>
      <c r="R49" s="238"/>
      <c r="S49" s="238"/>
      <c r="T49" s="238"/>
      <c r="U49" s="174" t="str">
        <f t="shared" si="26"/>
        <v>2.06.03</v>
      </c>
      <c r="V49" s="158" t="str">
        <f t="shared" si="18"/>
        <v>KOMPUTER</v>
      </c>
      <c r="W49" s="174">
        <f t="shared" si="19"/>
        <v>4</v>
      </c>
      <c r="X49" s="178">
        <f t="shared" si="4"/>
        <v>16127297.5</v>
      </c>
      <c r="Y49" s="174">
        <f t="shared" si="5"/>
        <v>6</v>
      </c>
      <c r="Z49" s="178">
        <f t="shared" si="6"/>
        <v>64509190</v>
      </c>
      <c r="AA49" s="178">
        <f t="shared" si="7"/>
        <v>0</v>
      </c>
      <c r="AB49" s="178">
        <f t="shared" si="8"/>
        <v>0</v>
      </c>
      <c r="AC49" s="178">
        <f t="shared" si="9"/>
        <v>0</v>
      </c>
      <c r="AD49" s="178">
        <f t="shared" si="20"/>
        <v>0</v>
      </c>
      <c r="AE49" s="178">
        <f t="shared" si="21"/>
        <v>0</v>
      </c>
      <c r="AF49" s="174">
        <f t="shared" si="12"/>
        <v>2007</v>
      </c>
      <c r="AG49" s="236">
        <f t="shared" si="27"/>
        <v>10</v>
      </c>
      <c r="AH49" s="237">
        <f t="shared" si="22"/>
        <v>64509190</v>
      </c>
      <c r="AI49" s="237">
        <f t="shared" si="23"/>
        <v>64509190</v>
      </c>
      <c r="AJ49" s="237">
        <f t="shared" si="24"/>
        <v>64509190</v>
      </c>
      <c r="AK49" s="155"/>
      <c r="AL49" s="155"/>
      <c r="AM49" s="155"/>
    </row>
    <row r="50" spans="1:39" s="124" customFormat="1" x14ac:dyDescent="0.2">
      <c r="A50" s="216"/>
      <c r="B50" s="242" t="s">
        <v>228</v>
      </c>
      <c r="C50" s="242" t="str">
        <f t="shared" si="28"/>
        <v>2.06.02.01.37</v>
      </c>
      <c r="D50" s="159" t="s">
        <v>221</v>
      </c>
      <c r="E50" s="242"/>
      <c r="F50" s="162" t="s">
        <v>231</v>
      </c>
      <c r="G50" s="163" t="s">
        <v>235</v>
      </c>
      <c r="H50" s="245" t="s">
        <v>238</v>
      </c>
      <c r="I50" s="253">
        <v>2007</v>
      </c>
      <c r="J50" s="163"/>
      <c r="K50" s="225"/>
      <c r="L50" s="225"/>
      <c r="M50" s="225"/>
      <c r="N50" s="225"/>
      <c r="O50" s="245" t="s">
        <v>118</v>
      </c>
      <c r="P50" s="246">
        <v>4356000</v>
      </c>
      <c r="Q50" s="203" t="s">
        <v>110</v>
      </c>
      <c r="R50" s="238"/>
      <c r="S50" s="238"/>
      <c r="T50" s="238"/>
      <c r="U50" s="174" t="str">
        <f t="shared" si="26"/>
        <v>2.06.02</v>
      </c>
      <c r="V50" s="158" t="str">
        <f t="shared" si="18"/>
        <v>ALAT RUMAH TANGGA</v>
      </c>
      <c r="W50" s="174">
        <f t="shared" si="19"/>
        <v>5</v>
      </c>
      <c r="X50" s="178">
        <f t="shared" si="4"/>
        <v>871198</v>
      </c>
      <c r="Y50" s="174">
        <f t="shared" si="5"/>
        <v>6</v>
      </c>
      <c r="Z50" s="178">
        <f t="shared" si="6"/>
        <v>4355990</v>
      </c>
      <c r="AA50" s="178">
        <f t="shared" si="7"/>
        <v>0</v>
      </c>
      <c r="AB50" s="178">
        <f t="shared" si="8"/>
        <v>0</v>
      </c>
      <c r="AC50" s="178">
        <f t="shared" si="9"/>
        <v>0</v>
      </c>
      <c r="AD50" s="178">
        <f t="shared" si="20"/>
        <v>0</v>
      </c>
      <c r="AE50" s="178">
        <f t="shared" si="21"/>
        <v>0</v>
      </c>
      <c r="AF50" s="174">
        <f t="shared" si="12"/>
        <v>2007</v>
      </c>
      <c r="AG50" s="236">
        <f t="shared" si="27"/>
        <v>10</v>
      </c>
      <c r="AH50" s="237">
        <f t="shared" si="22"/>
        <v>4355990</v>
      </c>
      <c r="AI50" s="237">
        <f t="shared" si="23"/>
        <v>4355990</v>
      </c>
      <c r="AJ50" s="237">
        <f t="shared" si="24"/>
        <v>4355990</v>
      </c>
      <c r="AK50" s="155"/>
      <c r="AL50" s="155"/>
      <c r="AM50" s="155"/>
    </row>
    <row r="51" spans="1:39" s="124" customFormat="1" x14ac:dyDescent="0.2">
      <c r="A51" s="216"/>
      <c r="B51" s="242" t="s">
        <v>587</v>
      </c>
      <c r="C51" s="242" t="str">
        <f t="shared" si="28"/>
        <v>2.06.01.00.00</v>
      </c>
      <c r="D51" s="159" t="s">
        <v>287</v>
      </c>
      <c r="E51" s="242"/>
      <c r="F51" s="162"/>
      <c r="G51" s="163"/>
      <c r="H51" s="245"/>
      <c r="I51" s="253">
        <v>2007</v>
      </c>
      <c r="J51" s="163"/>
      <c r="K51" s="225"/>
      <c r="L51" s="225"/>
      <c r="M51" s="225"/>
      <c r="N51" s="225"/>
      <c r="O51" s="245" t="s">
        <v>118</v>
      </c>
      <c r="P51" s="246">
        <v>14685000</v>
      </c>
      <c r="Q51" s="203"/>
      <c r="R51" s="238"/>
      <c r="S51" s="238"/>
      <c r="T51" s="238"/>
      <c r="U51" s="174" t="str">
        <f t="shared" si="26"/>
        <v>2.06.01</v>
      </c>
      <c r="V51" s="158" t="str">
        <f t="shared" si="18"/>
        <v>ALAT KANTOR</v>
      </c>
      <c r="W51" s="174">
        <f t="shared" si="19"/>
        <v>5</v>
      </c>
      <c r="X51" s="178">
        <f t="shared" si="4"/>
        <v>2936998</v>
      </c>
      <c r="Y51" s="174">
        <f t="shared" si="5"/>
        <v>6</v>
      </c>
      <c r="Z51" s="178">
        <f t="shared" si="6"/>
        <v>14684990</v>
      </c>
      <c r="AA51" s="178">
        <f t="shared" si="7"/>
        <v>0</v>
      </c>
      <c r="AB51" s="178">
        <f t="shared" si="8"/>
        <v>0</v>
      </c>
      <c r="AC51" s="178">
        <f t="shared" si="9"/>
        <v>0</v>
      </c>
      <c r="AD51" s="178">
        <f t="shared" si="20"/>
        <v>0</v>
      </c>
      <c r="AE51" s="178">
        <f t="shared" si="21"/>
        <v>0</v>
      </c>
      <c r="AF51" s="174">
        <f t="shared" si="12"/>
        <v>2007</v>
      </c>
      <c r="AG51" s="236">
        <f t="shared" si="27"/>
        <v>10</v>
      </c>
      <c r="AH51" s="237">
        <f t="shared" si="22"/>
        <v>14684990</v>
      </c>
      <c r="AI51" s="237">
        <f t="shared" si="23"/>
        <v>14684990</v>
      </c>
      <c r="AJ51" s="237">
        <f t="shared" si="24"/>
        <v>14684990</v>
      </c>
      <c r="AK51" s="155"/>
      <c r="AL51" s="155"/>
      <c r="AM51" s="155"/>
    </row>
    <row r="52" spans="1:39" s="124" customFormat="1" x14ac:dyDescent="0.2">
      <c r="A52" s="216"/>
      <c r="B52" s="242" t="s">
        <v>294</v>
      </c>
      <c r="C52" s="242" t="str">
        <f t="shared" si="28"/>
        <v>2.07.03.20.01</v>
      </c>
      <c r="D52" s="159" t="s">
        <v>288</v>
      </c>
      <c r="E52" s="242"/>
      <c r="F52" s="162"/>
      <c r="G52" s="163"/>
      <c r="H52" s="245" t="s">
        <v>236</v>
      </c>
      <c r="I52" s="254">
        <v>2007</v>
      </c>
      <c r="J52" s="163"/>
      <c r="K52" s="225"/>
      <c r="L52" s="225"/>
      <c r="M52" s="225"/>
      <c r="N52" s="225"/>
      <c r="O52" s="245" t="s">
        <v>118</v>
      </c>
      <c r="P52" s="246">
        <v>9790000</v>
      </c>
      <c r="Q52" s="203"/>
      <c r="R52" s="238"/>
      <c r="S52" s="238"/>
      <c r="T52" s="238"/>
      <c r="U52" s="174" t="str">
        <f t="shared" si="26"/>
        <v>2.07.03</v>
      </c>
      <c r="V52" s="158" t="str">
        <f t="shared" si="18"/>
        <v>PERALATAN PEMANCAR</v>
      </c>
      <c r="W52" s="174">
        <f t="shared" si="19"/>
        <v>10</v>
      </c>
      <c r="X52" s="178">
        <f t="shared" si="4"/>
        <v>978999</v>
      </c>
      <c r="Y52" s="174">
        <f t="shared" si="5"/>
        <v>6</v>
      </c>
      <c r="Z52" s="178">
        <f t="shared" si="6"/>
        <v>5873994</v>
      </c>
      <c r="AA52" s="178">
        <f t="shared" si="7"/>
        <v>978999</v>
      </c>
      <c r="AB52" s="178">
        <f t="shared" si="8"/>
        <v>978999</v>
      </c>
      <c r="AC52" s="178">
        <f t="shared" si="9"/>
        <v>978999</v>
      </c>
      <c r="AD52" s="178">
        <f t="shared" si="20"/>
        <v>978999</v>
      </c>
      <c r="AE52" s="178">
        <f t="shared" si="21"/>
        <v>0</v>
      </c>
      <c r="AF52" s="174">
        <f t="shared" si="12"/>
        <v>2007</v>
      </c>
      <c r="AG52" s="236">
        <f t="shared" si="27"/>
        <v>10</v>
      </c>
      <c r="AH52" s="237">
        <f t="shared" si="22"/>
        <v>8810991</v>
      </c>
      <c r="AI52" s="237">
        <f t="shared" si="23"/>
        <v>9789990</v>
      </c>
      <c r="AJ52" s="237">
        <f t="shared" si="24"/>
        <v>9789990</v>
      </c>
      <c r="AK52" s="155"/>
      <c r="AL52" s="155"/>
      <c r="AM52" s="155"/>
    </row>
    <row r="53" spans="1:39" s="124" customFormat="1" x14ac:dyDescent="0.2">
      <c r="A53" s="216"/>
      <c r="B53" s="242" t="s">
        <v>295</v>
      </c>
      <c r="C53" s="242" t="str">
        <f t="shared" si="28"/>
        <v>2.07.02.01.04</v>
      </c>
      <c r="D53" s="159" t="s">
        <v>289</v>
      </c>
      <c r="E53" s="242"/>
      <c r="F53" s="162"/>
      <c r="G53" s="163"/>
      <c r="H53" s="245" t="s">
        <v>236</v>
      </c>
      <c r="I53" s="244">
        <v>2007</v>
      </c>
      <c r="J53" s="163"/>
      <c r="K53" s="225"/>
      <c r="L53" s="225"/>
      <c r="M53" s="225"/>
      <c r="N53" s="225"/>
      <c r="O53" s="245" t="s">
        <v>118</v>
      </c>
      <c r="P53" s="246">
        <v>5500000</v>
      </c>
      <c r="Q53" s="203"/>
      <c r="R53" s="238"/>
      <c r="S53" s="238"/>
      <c r="T53" s="238"/>
      <c r="U53" s="174" t="str">
        <f t="shared" si="26"/>
        <v>2.07.02</v>
      </c>
      <c r="V53" s="158" t="str">
        <f t="shared" si="18"/>
        <v>ALAT KOMUNIKASI</v>
      </c>
      <c r="W53" s="174">
        <f t="shared" si="19"/>
        <v>5</v>
      </c>
      <c r="X53" s="178">
        <f t="shared" si="4"/>
        <v>1099998</v>
      </c>
      <c r="Y53" s="174">
        <f t="shared" si="5"/>
        <v>6</v>
      </c>
      <c r="Z53" s="178">
        <f t="shared" si="6"/>
        <v>5499990</v>
      </c>
      <c r="AA53" s="178">
        <f t="shared" si="7"/>
        <v>0</v>
      </c>
      <c r="AB53" s="178">
        <f t="shared" si="8"/>
        <v>0</v>
      </c>
      <c r="AC53" s="178">
        <f t="shared" si="9"/>
        <v>0</v>
      </c>
      <c r="AD53" s="178">
        <f t="shared" si="20"/>
        <v>0</v>
      </c>
      <c r="AE53" s="178">
        <f t="shared" si="21"/>
        <v>0</v>
      </c>
      <c r="AF53" s="174">
        <f t="shared" si="12"/>
        <v>2007</v>
      </c>
      <c r="AG53" s="236">
        <f t="shared" si="27"/>
        <v>10</v>
      </c>
      <c r="AH53" s="237">
        <f t="shared" si="22"/>
        <v>5499990</v>
      </c>
      <c r="AI53" s="237">
        <f t="shared" si="23"/>
        <v>5499990</v>
      </c>
      <c r="AJ53" s="237">
        <f t="shared" si="24"/>
        <v>5499990</v>
      </c>
      <c r="AK53" s="155"/>
      <c r="AL53" s="155"/>
      <c r="AM53" s="155"/>
    </row>
    <row r="54" spans="1:39" s="124" customFormat="1" x14ac:dyDescent="0.2">
      <c r="A54" s="216"/>
      <c r="B54" s="242" t="s">
        <v>296</v>
      </c>
      <c r="C54" s="242" t="str">
        <f t="shared" si="28"/>
        <v>2.09.07.03.01</v>
      </c>
      <c r="D54" s="255" t="s">
        <v>290</v>
      </c>
      <c r="E54" s="242"/>
      <c r="F54" s="162"/>
      <c r="G54" s="163"/>
      <c r="H54" s="245" t="s">
        <v>298</v>
      </c>
      <c r="I54" s="244">
        <v>2007</v>
      </c>
      <c r="J54" s="163"/>
      <c r="K54" s="225"/>
      <c r="L54" s="225"/>
      <c r="M54" s="225"/>
      <c r="N54" s="225"/>
      <c r="O54" s="245" t="s">
        <v>118</v>
      </c>
      <c r="P54" s="246">
        <v>2970000</v>
      </c>
      <c r="Q54" s="203"/>
      <c r="R54" s="238"/>
      <c r="S54" s="238"/>
      <c r="T54" s="238"/>
      <c r="U54" s="174" t="str">
        <f t="shared" si="26"/>
        <v>2.09.07</v>
      </c>
      <c r="V54" s="158" t="str">
        <f t="shared" si="18"/>
        <v>ALAT LABORATORIUM LINGKUNGAN HIDUP</v>
      </c>
      <c r="W54" s="174">
        <f t="shared" si="19"/>
        <v>7</v>
      </c>
      <c r="X54" s="178">
        <f t="shared" si="4"/>
        <v>424284.28571428574</v>
      </c>
      <c r="Y54" s="174">
        <f t="shared" si="5"/>
        <v>6</v>
      </c>
      <c r="Z54" s="178">
        <f t="shared" si="6"/>
        <v>2545705.7142857146</v>
      </c>
      <c r="AA54" s="178">
        <f t="shared" si="7"/>
        <v>424284.28571428574</v>
      </c>
      <c r="AB54" s="178">
        <f t="shared" si="8"/>
        <v>0</v>
      </c>
      <c r="AC54" s="178">
        <f t="shared" si="9"/>
        <v>0</v>
      </c>
      <c r="AD54" s="178">
        <f t="shared" si="20"/>
        <v>0</v>
      </c>
      <c r="AE54" s="178">
        <f t="shared" si="21"/>
        <v>0</v>
      </c>
      <c r="AF54" s="174">
        <f t="shared" si="12"/>
        <v>2007</v>
      </c>
      <c r="AG54" s="236">
        <f t="shared" si="27"/>
        <v>9.9999999995343387</v>
      </c>
      <c r="AH54" s="237">
        <f t="shared" si="22"/>
        <v>2969990.0000000005</v>
      </c>
      <c r="AI54" s="237">
        <f t="shared" si="23"/>
        <v>2969990.0000000005</v>
      </c>
      <c r="AJ54" s="237">
        <f t="shared" si="24"/>
        <v>2969990.0000000005</v>
      </c>
      <c r="AK54" s="155"/>
      <c r="AL54" s="155"/>
      <c r="AM54" s="155"/>
    </row>
    <row r="55" spans="1:39" s="124" customFormat="1" x14ac:dyDescent="0.2">
      <c r="A55" s="216"/>
      <c r="B55" s="242" t="s">
        <v>587</v>
      </c>
      <c r="C55" s="242" t="str">
        <f t="shared" si="28"/>
        <v>2.06.01.00.00</v>
      </c>
      <c r="D55" s="159" t="s">
        <v>291</v>
      </c>
      <c r="E55" s="242"/>
      <c r="F55" s="162"/>
      <c r="G55" s="163"/>
      <c r="H55" s="245" t="s">
        <v>236</v>
      </c>
      <c r="I55" s="244">
        <v>2007</v>
      </c>
      <c r="J55" s="163"/>
      <c r="K55" s="225"/>
      <c r="L55" s="225"/>
      <c r="M55" s="225"/>
      <c r="N55" s="225"/>
      <c r="O55" s="245" t="s">
        <v>118</v>
      </c>
      <c r="P55" s="246">
        <v>2640000</v>
      </c>
      <c r="Q55" s="203"/>
      <c r="R55" s="238"/>
      <c r="S55" s="238"/>
      <c r="T55" s="238"/>
      <c r="U55" s="174" t="str">
        <f t="shared" si="26"/>
        <v>2.06.01</v>
      </c>
      <c r="V55" s="158" t="str">
        <f t="shared" si="18"/>
        <v>ALAT KANTOR</v>
      </c>
      <c r="W55" s="174">
        <f t="shared" si="19"/>
        <v>5</v>
      </c>
      <c r="X55" s="178">
        <f t="shared" si="4"/>
        <v>527998</v>
      </c>
      <c r="Y55" s="174">
        <f t="shared" si="5"/>
        <v>6</v>
      </c>
      <c r="Z55" s="178">
        <f t="shared" si="6"/>
        <v>2639990</v>
      </c>
      <c r="AA55" s="178">
        <f t="shared" si="7"/>
        <v>0</v>
      </c>
      <c r="AB55" s="178">
        <f t="shared" si="8"/>
        <v>0</v>
      </c>
      <c r="AC55" s="178">
        <f t="shared" si="9"/>
        <v>0</v>
      </c>
      <c r="AD55" s="178">
        <f t="shared" si="20"/>
        <v>0</v>
      </c>
      <c r="AE55" s="178">
        <f t="shared" si="21"/>
        <v>0</v>
      </c>
      <c r="AF55" s="174">
        <f t="shared" si="12"/>
        <v>2007</v>
      </c>
      <c r="AG55" s="236">
        <f t="shared" si="27"/>
        <v>10</v>
      </c>
      <c r="AH55" s="237">
        <f t="shared" si="22"/>
        <v>2639990</v>
      </c>
      <c r="AI55" s="237">
        <f t="shared" si="23"/>
        <v>2639990</v>
      </c>
      <c r="AJ55" s="237">
        <f t="shared" si="24"/>
        <v>2639990</v>
      </c>
      <c r="AK55" s="155"/>
      <c r="AL55" s="155"/>
      <c r="AM55" s="155"/>
    </row>
    <row r="56" spans="1:39" s="124" customFormat="1" x14ac:dyDescent="0.2">
      <c r="A56" s="216"/>
      <c r="B56" s="242" t="s">
        <v>297</v>
      </c>
      <c r="C56" s="242" t="str">
        <f t="shared" si="28"/>
        <v>2.06.03.03.12</v>
      </c>
      <c r="D56" s="159" t="s">
        <v>292</v>
      </c>
      <c r="E56" s="242"/>
      <c r="F56" s="162"/>
      <c r="G56" s="163"/>
      <c r="H56" s="245" t="s">
        <v>236</v>
      </c>
      <c r="I56" s="244">
        <v>2007</v>
      </c>
      <c r="J56" s="163"/>
      <c r="K56" s="225"/>
      <c r="L56" s="225"/>
      <c r="M56" s="225"/>
      <c r="N56" s="225"/>
      <c r="O56" s="245" t="s">
        <v>118</v>
      </c>
      <c r="P56" s="246">
        <v>902000</v>
      </c>
      <c r="Q56" s="203"/>
      <c r="R56" s="238"/>
      <c r="S56" s="238"/>
      <c r="T56" s="238"/>
      <c r="U56" s="174" t="str">
        <f t="shared" si="26"/>
        <v>2.06.03</v>
      </c>
      <c r="V56" s="158" t="str">
        <f t="shared" si="18"/>
        <v>KOMPUTER</v>
      </c>
      <c r="W56" s="174">
        <f t="shared" si="19"/>
        <v>4</v>
      </c>
      <c r="X56" s="178">
        <f t="shared" si="4"/>
        <v>225497.5</v>
      </c>
      <c r="Y56" s="174">
        <f t="shared" si="5"/>
        <v>6</v>
      </c>
      <c r="Z56" s="178">
        <f t="shared" si="6"/>
        <v>901990</v>
      </c>
      <c r="AA56" s="178">
        <f t="shared" si="7"/>
        <v>0</v>
      </c>
      <c r="AB56" s="178">
        <f t="shared" si="8"/>
        <v>0</v>
      </c>
      <c r="AC56" s="178">
        <f t="shared" si="9"/>
        <v>0</v>
      </c>
      <c r="AD56" s="178">
        <f t="shared" si="20"/>
        <v>0</v>
      </c>
      <c r="AE56" s="178">
        <f t="shared" si="21"/>
        <v>0</v>
      </c>
      <c r="AF56" s="174">
        <f t="shared" si="12"/>
        <v>2007</v>
      </c>
      <c r="AG56" s="236">
        <f t="shared" si="27"/>
        <v>10</v>
      </c>
      <c r="AH56" s="237">
        <f t="shared" si="22"/>
        <v>901990</v>
      </c>
      <c r="AI56" s="237">
        <f t="shared" si="23"/>
        <v>901990</v>
      </c>
      <c r="AJ56" s="237">
        <f t="shared" si="24"/>
        <v>901990</v>
      </c>
      <c r="AK56" s="155"/>
      <c r="AL56" s="155"/>
      <c r="AM56" s="155"/>
    </row>
    <row r="57" spans="1:39" s="124" customFormat="1" x14ac:dyDescent="0.2">
      <c r="A57" s="216"/>
      <c r="B57" s="242" t="s">
        <v>363</v>
      </c>
      <c r="C57" s="242" t="str">
        <f t="shared" si="28"/>
        <v>2.06.01. 05.41</v>
      </c>
      <c r="D57" s="159" t="s">
        <v>293</v>
      </c>
      <c r="E57" s="242"/>
      <c r="F57" s="162"/>
      <c r="G57" s="163"/>
      <c r="H57" s="245" t="s">
        <v>236</v>
      </c>
      <c r="I57" s="244">
        <v>2007</v>
      </c>
      <c r="J57" s="163"/>
      <c r="K57" s="225"/>
      <c r="L57" s="225"/>
      <c r="M57" s="225"/>
      <c r="N57" s="225"/>
      <c r="O57" s="245" t="s">
        <v>118</v>
      </c>
      <c r="P57" s="246">
        <v>3300000</v>
      </c>
      <c r="Q57" s="203" t="s">
        <v>339</v>
      </c>
      <c r="R57" s="238"/>
      <c r="S57" s="238"/>
      <c r="T57" s="238"/>
      <c r="U57" s="174" t="str">
        <f t="shared" si="26"/>
        <v>2.06.01</v>
      </c>
      <c r="V57" s="158" t="str">
        <f t="shared" si="18"/>
        <v>ALAT KANTOR</v>
      </c>
      <c r="W57" s="174">
        <f t="shared" si="19"/>
        <v>5</v>
      </c>
      <c r="X57" s="178">
        <f t="shared" si="4"/>
        <v>659998</v>
      </c>
      <c r="Y57" s="174">
        <f t="shared" si="5"/>
        <v>6</v>
      </c>
      <c r="Z57" s="178">
        <f t="shared" si="6"/>
        <v>3299990</v>
      </c>
      <c r="AA57" s="178">
        <f t="shared" si="7"/>
        <v>0</v>
      </c>
      <c r="AB57" s="178">
        <f t="shared" si="8"/>
        <v>0</v>
      </c>
      <c r="AC57" s="178">
        <f t="shared" si="9"/>
        <v>0</v>
      </c>
      <c r="AD57" s="178">
        <f t="shared" si="20"/>
        <v>0</v>
      </c>
      <c r="AE57" s="178">
        <f t="shared" si="21"/>
        <v>0</v>
      </c>
      <c r="AF57" s="174">
        <f t="shared" si="12"/>
        <v>2007</v>
      </c>
      <c r="AG57" s="236">
        <f t="shared" si="27"/>
        <v>10</v>
      </c>
      <c r="AH57" s="237">
        <f t="shared" si="22"/>
        <v>3299990</v>
      </c>
      <c r="AI57" s="237">
        <f t="shared" si="23"/>
        <v>3299990</v>
      </c>
      <c r="AJ57" s="237">
        <f t="shared" si="24"/>
        <v>3299990</v>
      </c>
      <c r="AK57" s="155"/>
      <c r="AL57" s="155"/>
      <c r="AM57" s="155"/>
    </row>
    <row r="58" spans="1:39" s="124" customFormat="1" x14ac:dyDescent="0.2">
      <c r="A58" s="216"/>
      <c r="B58" s="256" t="s">
        <v>364</v>
      </c>
      <c r="C58" s="242" t="str">
        <f t="shared" si="28"/>
        <v>2.06.04.07.09</v>
      </c>
      <c r="D58" s="159" t="s">
        <v>241</v>
      </c>
      <c r="E58" s="242"/>
      <c r="F58" s="162" t="s">
        <v>230</v>
      </c>
      <c r="G58" s="163" t="s">
        <v>258</v>
      </c>
      <c r="H58" s="245" t="s">
        <v>259</v>
      </c>
      <c r="I58" s="244">
        <v>2008</v>
      </c>
      <c r="J58" s="163"/>
      <c r="K58" s="225"/>
      <c r="L58" s="225"/>
      <c r="M58" s="225"/>
      <c r="N58" s="225"/>
      <c r="O58" s="245" t="s">
        <v>118</v>
      </c>
      <c r="P58" s="246">
        <v>12265000</v>
      </c>
      <c r="Q58" s="203" t="s">
        <v>339</v>
      </c>
      <c r="R58" s="238"/>
      <c r="S58" s="238"/>
      <c r="T58" s="238"/>
      <c r="U58" s="174" t="str">
        <f t="shared" si="26"/>
        <v>2.06.04</v>
      </c>
      <c r="V58" s="158" t="str">
        <f t="shared" si="18"/>
        <v>MEJA DAN KURSI KERJA/RAPAT PEJABAT</v>
      </c>
      <c r="W58" s="174">
        <f t="shared" si="19"/>
        <v>5</v>
      </c>
      <c r="X58" s="178">
        <f t="shared" si="4"/>
        <v>2452998</v>
      </c>
      <c r="Y58" s="174">
        <f t="shared" si="5"/>
        <v>5</v>
      </c>
      <c r="Z58" s="178">
        <f t="shared" si="6"/>
        <v>12264990</v>
      </c>
      <c r="AA58" s="178">
        <f t="shared" si="7"/>
        <v>0</v>
      </c>
      <c r="AB58" s="178">
        <f t="shared" si="8"/>
        <v>0</v>
      </c>
      <c r="AC58" s="178">
        <f t="shared" si="9"/>
        <v>0</v>
      </c>
      <c r="AD58" s="178">
        <f t="shared" si="20"/>
        <v>0</v>
      </c>
      <c r="AE58" s="178">
        <f t="shared" si="21"/>
        <v>0</v>
      </c>
      <c r="AF58" s="174">
        <f t="shared" si="12"/>
        <v>2008</v>
      </c>
      <c r="AG58" s="236">
        <f t="shared" si="27"/>
        <v>10</v>
      </c>
      <c r="AH58" s="237">
        <f t="shared" si="22"/>
        <v>12264990</v>
      </c>
      <c r="AI58" s="237">
        <f t="shared" si="23"/>
        <v>12264990</v>
      </c>
      <c r="AJ58" s="237">
        <f t="shared" si="24"/>
        <v>12264990</v>
      </c>
      <c r="AK58" s="155"/>
      <c r="AL58" s="155"/>
      <c r="AM58" s="155"/>
    </row>
    <row r="59" spans="1:39" s="124" customFormat="1" x14ac:dyDescent="0.2">
      <c r="A59" s="216"/>
      <c r="B59" s="256" t="s">
        <v>223</v>
      </c>
      <c r="C59" s="242" t="str">
        <f t="shared" si="28"/>
        <v>2.06.01.04.04</v>
      </c>
      <c r="D59" s="159" t="s">
        <v>242</v>
      </c>
      <c r="E59" s="242"/>
      <c r="F59" s="162" t="s">
        <v>229</v>
      </c>
      <c r="G59" s="163" t="s">
        <v>234</v>
      </c>
      <c r="H59" s="245" t="s">
        <v>236</v>
      </c>
      <c r="I59" s="257">
        <v>2008</v>
      </c>
      <c r="J59" s="163"/>
      <c r="K59" s="225"/>
      <c r="L59" s="225"/>
      <c r="M59" s="225"/>
      <c r="N59" s="225"/>
      <c r="O59" s="245" t="s">
        <v>118</v>
      </c>
      <c r="P59" s="246">
        <v>1500000</v>
      </c>
      <c r="Q59" s="203" t="s">
        <v>339</v>
      </c>
      <c r="R59" s="238"/>
      <c r="S59" s="238"/>
      <c r="T59" s="238"/>
      <c r="U59" s="174" t="str">
        <f t="shared" si="26"/>
        <v>2.06.01</v>
      </c>
      <c r="V59" s="158" t="str">
        <f t="shared" si="18"/>
        <v>ALAT KANTOR</v>
      </c>
      <c r="W59" s="174">
        <f t="shared" si="19"/>
        <v>5</v>
      </c>
      <c r="X59" s="178">
        <f t="shared" si="4"/>
        <v>299998</v>
      </c>
      <c r="Y59" s="174">
        <f t="shared" si="5"/>
        <v>5</v>
      </c>
      <c r="Z59" s="178">
        <f t="shared" si="6"/>
        <v>1499990</v>
      </c>
      <c r="AA59" s="178">
        <f t="shared" si="7"/>
        <v>0</v>
      </c>
      <c r="AB59" s="178">
        <f t="shared" si="8"/>
        <v>0</v>
      </c>
      <c r="AC59" s="178">
        <f t="shared" si="9"/>
        <v>0</v>
      </c>
      <c r="AD59" s="178">
        <f t="shared" si="20"/>
        <v>0</v>
      </c>
      <c r="AE59" s="178">
        <f t="shared" si="21"/>
        <v>0</v>
      </c>
      <c r="AF59" s="174">
        <f t="shared" si="12"/>
        <v>2008</v>
      </c>
      <c r="AG59" s="236">
        <f t="shared" si="27"/>
        <v>10</v>
      </c>
      <c r="AH59" s="237">
        <f t="shared" si="22"/>
        <v>1499990</v>
      </c>
      <c r="AI59" s="237">
        <f t="shared" si="23"/>
        <v>1499990</v>
      </c>
      <c r="AJ59" s="237">
        <f t="shared" si="24"/>
        <v>1499990</v>
      </c>
      <c r="AK59" s="155"/>
      <c r="AL59" s="155"/>
      <c r="AM59" s="155"/>
    </row>
    <row r="60" spans="1:39" s="124" customFormat="1" x14ac:dyDescent="0.2">
      <c r="A60" s="216"/>
      <c r="B60" s="242" t="s">
        <v>250</v>
      </c>
      <c r="C60" s="242" t="str">
        <f t="shared" si="28"/>
        <v>2.06.04.01.05</v>
      </c>
      <c r="D60" s="159" t="s">
        <v>243</v>
      </c>
      <c r="E60" s="242"/>
      <c r="F60" s="162" t="s">
        <v>230</v>
      </c>
      <c r="G60" s="163" t="s">
        <v>234</v>
      </c>
      <c r="H60" s="245" t="s">
        <v>237</v>
      </c>
      <c r="I60" s="257">
        <v>2008</v>
      </c>
      <c r="J60" s="163"/>
      <c r="K60" s="225"/>
      <c r="L60" s="225"/>
      <c r="M60" s="225"/>
      <c r="N60" s="225"/>
      <c r="O60" s="245" t="s">
        <v>118</v>
      </c>
      <c r="P60" s="246">
        <v>14905000</v>
      </c>
      <c r="Q60" s="203" t="s">
        <v>110</v>
      </c>
      <c r="R60" s="238"/>
      <c r="S60" s="238"/>
      <c r="T60" s="238"/>
      <c r="U60" s="174" t="str">
        <f t="shared" si="26"/>
        <v>2.06.04</v>
      </c>
      <c r="V60" s="158" t="str">
        <f t="shared" si="18"/>
        <v>MEJA DAN KURSI KERJA/RAPAT PEJABAT</v>
      </c>
      <c r="W60" s="174">
        <f t="shared" si="19"/>
        <v>5</v>
      </c>
      <c r="X60" s="178">
        <f t="shared" si="4"/>
        <v>2980998</v>
      </c>
      <c r="Y60" s="174">
        <f t="shared" si="5"/>
        <v>5</v>
      </c>
      <c r="Z60" s="178">
        <f t="shared" si="6"/>
        <v>14904990</v>
      </c>
      <c r="AA60" s="178">
        <f t="shared" si="7"/>
        <v>0</v>
      </c>
      <c r="AB60" s="178">
        <f t="shared" si="8"/>
        <v>0</v>
      </c>
      <c r="AC60" s="178">
        <f t="shared" si="9"/>
        <v>0</v>
      </c>
      <c r="AD60" s="178">
        <f t="shared" si="20"/>
        <v>0</v>
      </c>
      <c r="AE60" s="178">
        <f t="shared" si="21"/>
        <v>0</v>
      </c>
      <c r="AF60" s="174">
        <f t="shared" si="12"/>
        <v>2008</v>
      </c>
      <c r="AG60" s="236">
        <f t="shared" si="27"/>
        <v>10</v>
      </c>
      <c r="AH60" s="237">
        <f t="shared" si="22"/>
        <v>14904990</v>
      </c>
      <c r="AI60" s="237">
        <f t="shared" si="23"/>
        <v>14904990</v>
      </c>
      <c r="AJ60" s="237">
        <f t="shared" si="24"/>
        <v>14904990</v>
      </c>
      <c r="AK60" s="155"/>
      <c r="AL60" s="155"/>
      <c r="AM60" s="155"/>
    </row>
    <row r="61" spans="1:39" s="124" customFormat="1" x14ac:dyDescent="0.2">
      <c r="A61" s="216"/>
      <c r="B61" s="242" t="s">
        <v>251</v>
      </c>
      <c r="C61" s="242" t="str">
        <f t="shared" si="28"/>
        <v>2.09.01.63.83</v>
      </c>
      <c r="D61" s="159" t="s">
        <v>244</v>
      </c>
      <c r="E61" s="242"/>
      <c r="F61" s="162" t="s">
        <v>230</v>
      </c>
      <c r="G61" s="163" t="s">
        <v>235</v>
      </c>
      <c r="H61" s="245" t="s">
        <v>237</v>
      </c>
      <c r="I61" s="257">
        <v>2008</v>
      </c>
      <c r="J61" s="163"/>
      <c r="K61" s="225"/>
      <c r="L61" s="225"/>
      <c r="M61" s="225"/>
      <c r="N61" s="225"/>
      <c r="O61" s="245" t="s">
        <v>118</v>
      </c>
      <c r="P61" s="246">
        <v>6875000</v>
      </c>
      <c r="Q61" s="203"/>
      <c r="R61" s="238"/>
      <c r="S61" s="238"/>
      <c r="T61" s="238"/>
      <c r="U61" s="174" t="str">
        <f t="shared" si="26"/>
        <v>2.09.01</v>
      </c>
      <c r="V61" s="158" t="str">
        <f t="shared" si="18"/>
        <v>UNIT UNIT LABORATORIUM</v>
      </c>
      <c r="W61" s="174">
        <f t="shared" si="19"/>
        <v>8</v>
      </c>
      <c r="X61" s="178">
        <f t="shared" si="4"/>
        <v>859373.75</v>
      </c>
      <c r="Y61" s="174">
        <f t="shared" si="5"/>
        <v>5</v>
      </c>
      <c r="Z61" s="178">
        <f t="shared" si="6"/>
        <v>4296868.75</v>
      </c>
      <c r="AA61" s="178">
        <f t="shared" si="7"/>
        <v>859373.75</v>
      </c>
      <c r="AB61" s="178">
        <f t="shared" si="8"/>
        <v>859373.75</v>
      </c>
      <c r="AC61" s="178">
        <f t="shared" si="9"/>
        <v>859373.75</v>
      </c>
      <c r="AD61" s="178">
        <f t="shared" si="20"/>
        <v>0</v>
      </c>
      <c r="AE61" s="178">
        <f t="shared" si="21"/>
        <v>0</v>
      </c>
      <c r="AF61" s="174">
        <f t="shared" si="12"/>
        <v>2008</v>
      </c>
      <c r="AG61" s="236">
        <f t="shared" si="27"/>
        <v>10</v>
      </c>
      <c r="AH61" s="237">
        <f t="shared" si="22"/>
        <v>6874990</v>
      </c>
      <c r="AI61" s="237">
        <f t="shared" si="23"/>
        <v>6874990</v>
      </c>
      <c r="AJ61" s="237">
        <f t="shared" si="24"/>
        <v>6874990</v>
      </c>
      <c r="AK61" s="155"/>
      <c r="AL61" s="155"/>
      <c r="AM61" s="155"/>
    </row>
    <row r="62" spans="1:39" s="124" customFormat="1" x14ac:dyDescent="0.2">
      <c r="A62" s="216"/>
      <c r="B62" s="242" t="s">
        <v>252</v>
      </c>
      <c r="C62" s="242" t="str">
        <f t="shared" si="28"/>
        <v>2.06.04.03.05</v>
      </c>
      <c r="D62" s="159" t="s">
        <v>245</v>
      </c>
      <c r="E62" s="242"/>
      <c r="F62" s="162" t="s">
        <v>230</v>
      </c>
      <c r="G62" s="163" t="s">
        <v>234</v>
      </c>
      <c r="H62" s="245" t="s">
        <v>238</v>
      </c>
      <c r="I62" s="257">
        <v>2008</v>
      </c>
      <c r="J62" s="163"/>
      <c r="K62" s="225"/>
      <c r="L62" s="225"/>
      <c r="M62" s="225"/>
      <c r="N62" s="225"/>
      <c r="O62" s="245" t="s">
        <v>118</v>
      </c>
      <c r="P62" s="246">
        <v>3300000</v>
      </c>
      <c r="Q62" s="203" t="s">
        <v>110</v>
      </c>
      <c r="R62" s="238"/>
      <c r="S62" s="238"/>
      <c r="T62" s="238"/>
      <c r="U62" s="174" t="str">
        <f t="shared" si="26"/>
        <v>2.06.04</v>
      </c>
      <c r="V62" s="158" t="str">
        <f t="shared" si="18"/>
        <v>MEJA DAN KURSI KERJA/RAPAT PEJABAT</v>
      </c>
      <c r="W62" s="174">
        <f t="shared" si="19"/>
        <v>5</v>
      </c>
      <c r="X62" s="178">
        <f t="shared" si="4"/>
        <v>659998</v>
      </c>
      <c r="Y62" s="174">
        <f t="shared" si="5"/>
        <v>5</v>
      </c>
      <c r="Z62" s="178">
        <f t="shared" si="6"/>
        <v>3299990</v>
      </c>
      <c r="AA62" s="178">
        <f t="shared" si="7"/>
        <v>0</v>
      </c>
      <c r="AB62" s="178">
        <f t="shared" si="8"/>
        <v>0</v>
      </c>
      <c r="AC62" s="178">
        <f t="shared" si="9"/>
        <v>0</v>
      </c>
      <c r="AD62" s="178">
        <f t="shared" si="20"/>
        <v>0</v>
      </c>
      <c r="AE62" s="178">
        <f t="shared" si="21"/>
        <v>0</v>
      </c>
      <c r="AF62" s="174">
        <f t="shared" si="12"/>
        <v>2008</v>
      </c>
      <c r="AG62" s="236">
        <f t="shared" si="27"/>
        <v>10</v>
      </c>
      <c r="AH62" s="237">
        <f t="shared" si="22"/>
        <v>3299990</v>
      </c>
      <c r="AI62" s="237">
        <f t="shared" si="23"/>
        <v>3299990</v>
      </c>
      <c r="AJ62" s="237">
        <f t="shared" si="24"/>
        <v>3299990</v>
      </c>
      <c r="AK62" s="155"/>
      <c r="AL62" s="155"/>
      <c r="AM62" s="155"/>
    </row>
    <row r="63" spans="1:39" s="124" customFormat="1" x14ac:dyDescent="0.2">
      <c r="A63" s="216"/>
      <c r="B63" s="242" t="s">
        <v>253</v>
      </c>
      <c r="C63" s="242" t="str">
        <f t="shared" si="28"/>
        <v>2.06.04.06.05</v>
      </c>
      <c r="D63" s="159" t="s">
        <v>246</v>
      </c>
      <c r="E63" s="242"/>
      <c r="F63" s="162" t="s">
        <v>231</v>
      </c>
      <c r="G63" s="163" t="s">
        <v>235</v>
      </c>
      <c r="H63" s="245" t="s">
        <v>259</v>
      </c>
      <c r="I63" s="257">
        <v>2008</v>
      </c>
      <c r="J63" s="163"/>
      <c r="K63" s="225"/>
      <c r="L63" s="225"/>
      <c r="M63" s="225"/>
      <c r="N63" s="225"/>
      <c r="O63" s="245" t="s">
        <v>118</v>
      </c>
      <c r="P63" s="246">
        <v>2500000</v>
      </c>
      <c r="Q63" s="203" t="s">
        <v>339</v>
      </c>
      <c r="R63" s="238"/>
      <c r="S63" s="238"/>
      <c r="T63" s="238"/>
      <c r="U63" s="174" t="str">
        <f t="shared" si="26"/>
        <v>2.06.04</v>
      </c>
      <c r="V63" s="158" t="str">
        <f t="shared" si="18"/>
        <v>MEJA DAN KURSI KERJA/RAPAT PEJABAT</v>
      </c>
      <c r="W63" s="174">
        <f t="shared" si="19"/>
        <v>5</v>
      </c>
      <c r="X63" s="178">
        <f t="shared" si="4"/>
        <v>499998</v>
      </c>
      <c r="Y63" s="174">
        <f t="shared" si="5"/>
        <v>5</v>
      </c>
      <c r="Z63" s="178">
        <f t="shared" si="6"/>
        <v>2499990</v>
      </c>
      <c r="AA63" s="178">
        <f t="shared" si="7"/>
        <v>0</v>
      </c>
      <c r="AB63" s="178">
        <f t="shared" si="8"/>
        <v>0</v>
      </c>
      <c r="AC63" s="178">
        <f t="shared" si="9"/>
        <v>0</v>
      </c>
      <c r="AD63" s="178">
        <f t="shared" si="20"/>
        <v>0</v>
      </c>
      <c r="AE63" s="178">
        <f t="shared" si="21"/>
        <v>0</v>
      </c>
      <c r="AF63" s="174">
        <f t="shared" si="12"/>
        <v>2008</v>
      </c>
      <c r="AG63" s="236">
        <f t="shared" si="27"/>
        <v>10</v>
      </c>
      <c r="AH63" s="237">
        <f t="shared" si="22"/>
        <v>2499990</v>
      </c>
      <c r="AI63" s="237">
        <f t="shared" si="23"/>
        <v>2499990</v>
      </c>
      <c r="AJ63" s="237">
        <f t="shared" si="24"/>
        <v>2499990</v>
      </c>
      <c r="AK63" s="155"/>
      <c r="AL63" s="155"/>
      <c r="AM63" s="155"/>
    </row>
    <row r="64" spans="1:39" s="124" customFormat="1" x14ac:dyDescent="0.2">
      <c r="A64" s="216"/>
      <c r="B64" s="242" t="s">
        <v>254</v>
      </c>
      <c r="C64" s="242" t="str">
        <f t="shared" si="28"/>
        <v>2.06.04.07.05</v>
      </c>
      <c r="D64" s="159" t="s">
        <v>247</v>
      </c>
      <c r="E64" s="242"/>
      <c r="F64" s="162" t="s">
        <v>256</v>
      </c>
      <c r="G64" s="163" t="s">
        <v>234</v>
      </c>
      <c r="H64" s="245" t="s">
        <v>259</v>
      </c>
      <c r="I64" s="257">
        <v>2008</v>
      </c>
      <c r="J64" s="163"/>
      <c r="K64" s="225"/>
      <c r="L64" s="225"/>
      <c r="M64" s="225"/>
      <c r="N64" s="225"/>
      <c r="O64" s="245" t="s">
        <v>118</v>
      </c>
      <c r="P64" s="246">
        <v>5000000</v>
      </c>
      <c r="Q64" s="203" t="s">
        <v>339</v>
      </c>
      <c r="R64" s="238"/>
      <c r="S64" s="238"/>
      <c r="T64" s="238"/>
      <c r="U64" s="174" t="str">
        <f t="shared" si="26"/>
        <v>2.06.04</v>
      </c>
      <c r="V64" s="158" t="str">
        <f t="shared" si="18"/>
        <v>MEJA DAN KURSI KERJA/RAPAT PEJABAT</v>
      </c>
      <c r="W64" s="174">
        <f t="shared" si="19"/>
        <v>5</v>
      </c>
      <c r="X64" s="178">
        <f t="shared" si="4"/>
        <v>999998</v>
      </c>
      <c r="Y64" s="174">
        <f t="shared" si="5"/>
        <v>5</v>
      </c>
      <c r="Z64" s="178">
        <f t="shared" si="6"/>
        <v>4999990</v>
      </c>
      <c r="AA64" s="178">
        <f t="shared" si="7"/>
        <v>0</v>
      </c>
      <c r="AB64" s="178">
        <f t="shared" si="8"/>
        <v>0</v>
      </c>
      <c r="AC64" s="178">
        <f t="shared" si="9"/>
        <v>0</v>
      </c>
      <c r="AD64" s="178">
        <f t="shared" si="20"/>
        <v>0</v>
      </c>
      <c r="AE64" s="178">
        <f t="shared" si="21"/>
        <v>0</v>
      </c>
      <c r="AF64" s="174">
        <f t="shared" si="12"/>
        <v>2008</v>
      </c>
      <c r="AG64" s="236">
        <f t="shared" si="27"/>
        <v>10</v>
      </c>
      <c r="AH64" s="237">
        <f t="shared" si="22"/>
        <v>4999990</v>
      </c>
      <c r="AI64" s="237">
        <f t="shared" si="23"/>
        <v>4999990</v>
      </c>
      <c r="AJ64" s="237">
        <f t="shared" si="24"/>
        <v>4999990</v>
      </c>
      <c r="AK64" s="155"/>
      <c r="AL64" s="155"/>
      <c r="AM64" s="155"/>
    </row>
    <row r="65" spans="1:39" s="124" customFormat="1" ht="14.25" customHeight="1" x14ac:dyDescent="0.2">
      <c r="A65" s="216"/>
      <c r="B65" s="242" t="s">
        <v>227</v>
      </c>
      <c r="C65" s="242" t="str">
        <f t="shared" si="28"/>
        <v>2.06.03.02.01</v>
      </c>
      <c r="D65" s="160" t="s">
        <v>248</v>
      </c>
      <c r="E65" s="242"/>
      <c r="F65" s="162" t="s">
        <v>232</v>
      </c>
      <c r="G65" s="163"/>
      <c r="H65" s="245" t="s">
        <v>238</v>
      </c>
      <c r="I65" s="245">
        <v>2008</v>
      </c>
      <c r="J65" s="258" t="s">
        <v>260</v>
      </c>
      <c r="K65" s="225"/>
      <c r="L65" s="225"/>
      <c r="M65" s="225"/>
      <c r="N65" s="225"/>
      <c r="O65" s="193" t="s">
        <v>118</v>
      </c>
      <c r="P65" s="259">
        <v>39600000</v>
      </c>
      <c r="Q65" s="203" t="s">
        <v>110</v>
      </c>
      <c r="R65" s="238"/>
      <c r="S65" s="238"/>
      <c r="T65" s="238"/>
      <c r="U65" s="174" t="str">
        <f t="shared" si="26"/>
        <v>2.06.03</v>
      </c>
      <c r="V65" s="158" t="str">
        <f t="shared" si="18"/>
        <v>KOMPUTER</v>
      </c>
      <c r="W65" s="174">
        <f t="shared" si="19"/>
        <v>4</v>
      </c>
      <c r="X65" s="178">
        <f t="shared" si="4"/>
        <v>9899997.5</v>
      </c>
      <c r="Y65" s="174">
        <f t="shared" si="5"/>
        <v>5</v>
      </c>
      <c r="Z65" s="178">
        <f t="shared" si="6"/>
        <v>39599990</v>
      </c>
      <c r="AA65" s="178">
        <f t="shared" si="7"/>
        <v>0</v>
      </c>
      <c r="AB65" s="178">
        <f t="shared" si="8"/>
        <v>0</v>
      </c>
      <c r="AC65" s="178">
        <f t="shared" si="9"/>
        <v>0</v>
      </c>
      <c r="AD65" s="178">
        <f t="shared" si="20"/>
        <v>0</v>
      </c>
      <c r="AE65" s="178">
        <f t="shared" si="21"/>
        <v>0</v>
      </c>
      <c r="AF65" s="174">
        <f t="shared" si="12"/>
        <v>2008</v>
      </c>
      <c r="AG65" s="236">
        <f t="shared" si="27"/>
        <v>10</v>
      </c>
      <c r="AH65" s="237">
        <f t="shared" si="22"/>
        <v>39599990</v>
      </c>
      <c r="AI65" s="237">
        <f t="shared" si="23"/>
        <v>39599990</v>
      </c>
      <c r="AJ65" s="237">
        <f t="shared" si="24"/>
        <v>39599990</v>
      </c>
      <c r="AK65" s="155"/>
      <c r="AL65" s="155"/>
      <c r="AM65" s="155"/>
    </row>
    <row r="66" spans="1:39" s="124" customFormat="1" x14ac:dyDescent="0.2">
      <c r="A66" s="216"/>
      <c r="B66" s="242" t="s">
        <v>255</v>
      </c>
      <c r="C66" s="242" t="str">
        <f t="shared" si="28"/>
        <v>2.06.03.04.08</v>
      </c>
      <c r="D66" s="159" t="s">
        <v>249</v>
      </c>
      <c r="E66" s="242"/>
      <c r="F66" s="162" t="s">
        <v>257</v>
      </c>
      <c r="G66" s="163" t="s">
        <v>234</v>
      </c>
      <c r="H66" s="245" t="s">
        <v>238</v>
      </c>
      <c r="I66" s="245">
        <v>2008</v>
      </c>
      <c r="J66" s="163" t="s">
        <v>261</v>
      </c>
      <c r="K66" s="225"/>
      <c r="L66" s="225"/>
      <c r="M66" s="225"/>
      <c r="N66" s="225"/>
      <c r="O66" s="245" t="s">
        <v>118</v>
      </c>
      <c r="P66" s="246">
        <v>5890000</v>
      </c>
      <c r="Q66" s="203" t="s">
        <v>339</v>
      </c>
      <c r="R66" s="238"/>
      <c r="S66" s="238"/>
      <c r="T66" s="238"/>
      <c r="U66" s="174" t="str">
        <f t="shared" si="26"/>
        <v>2.06.03</v>
      </c>
      <c r="V66" s="158" t="str">
        <f t="shared" si="18"/>
        <v>KOMPUTER</v>
      </c>
      <c r="W66" s="174">
        <f t="shared" si="19"/>
        <v>4</v>
      </c>
      <c r="X66" s="178">
        <f t="shared" si="4"/>
        <v>1472497.5</v>
      </c>
      <c r="Y66" s="174">
        <f t="shared" si="5"/>
        <v>5</v>
      </c>
      <c r="Z66" s="178">
        <f t="shared" si="6"/>
        <v>5889990</v>
      </c>
      <c r="AA66" s="178">
        <f t="shared" si="7"/>
        <v>0</v>
      </c>
      <c r="AB66" s="178">
        <f t="shared" si="8"/>
        <v>0</v>
      </c>
      <c r="AC66" s="178">
        <f t="shared" si="9"/>
        <v>0</v>
      </c>
      <c r="AD66" s="178">
        <f t="shared" si="20"/>
        <v>0</v>
      </c>
      <c r="AE66" s="178">
        <f t="shared" si="21"/>
        <v>0</v>
      </c>
      <c r="AF66" s="174">
        <f t="shared" si="12"/>
        <v>2008</v>
      </c>
      <c r="AG66" s="236">
        <f t="shared" si="27"/>
        <v>10</v>
      </c>
      <c r="AH66" s="237">
        <f t="shared" si="22"/>
        <v>5889990</v>
      </c>
      <c r="AI66" s="237">
        <f t="shared" si="23"/>
        <v>5889990</v>
      </c>
      <c r="AJ66" s="237">
        <f t="shared" si="24"/>
        <v>5889990</v>
      </c>
      <c r="AK66" s="155"/>
      <c r="AL66" s="155"/>
      <c r="AM66" s="155"/>
    </row>
    <row r="67" spans="1:39" s="124" customFormat="1" x14ac:dyDescent="0.2">
      <c r="A67" s="216"/>
      <c r="B67" s="242" t="s">
        <v>587</v>
      </c>
      <c r="C67" s="242" t="str">
        <f t="shared" si="28"/>
        <v>2.06.01.00.00</v>
      </c>
      <c r="D67" s="159" t="s">
        <v>262</v>
      </c>
      <c r="E67" s="242"/>
      <c r="F67" s="162" t="s">
        <v>230</v>
      </c>
      <c r="G67" s="163"/>
      <c r="H67" s="245" t="s">
        <v>259</v>
      </c>
      <c r="I67" s="245">
        <v>2009</v>
      </c>
      <c r="J67" s="163"/>
      <c r="K67" s="225"/>
      <c r="L67" s="225"/>
      <c r="M67" s="225"/>
      <c r="N67" s="225"/>
      <c r="O67" s="245" t="s">
        <v>118</v>
      </c>
      <c r="P67" s="246">
        <v>14917000</v>
      </c>
      <c r="Q67" s="203" t="s">
        <v>110</v>
      </c>
      <c r="R67" s="238"/>
      <c r="S67" s="238"/>
      <c r="T67" s="238"/>
      <c r="U67" s="174" t="str">
        <f t="shared" si="26"/>
        <v>2.06.01</v>
      </c>
      <c r="V67" s="158" t="str">
        <f t="shared" si="18"/>
        <v>ALAT KANTOR</v>
      </c>
      <c r="W67" s="174">
        <f t="shared" si="19"/>
        <v>5</v>
      </c>
      <c r="X67" s="178">
        <f t="shared" si="4"/>
        <v>2983398</v>
      </c>
      <c r="Y67" s="174">
        <f t="shared" si="5"/>
        <v>4</v>
      </c>
      <c r="Z67" s="178">
        <f t="shared" si="6"/>
        <v>11933592</v>
      </c>
      <c r="AA67" s="178">
        <f t="shared" si="7"/>
        <v>2983398</v>
      </c>
      <c r="AB67" s="178">
        <f t="shared" si="8"/>
        <v>0</v>
      </c>
      <c r="AC67" s="178">
        <f t="shared" si="9"/>
        <v>0</v>
      </c>
      <c r="AD67" s="178">
        <f t="shared" si="20"/>
        <v>0</v>
      </c>
      <c r="AE67" s="178">
        <f t="shared" si="21"/>
        <v>0</v>
      </c>
      <c r="AF67" s="174">
        <f t="shared" si="12"/>
        <v>2009</v>
      </c>
      <c r="AG67" s="236">
        <f t="shared" si="27"/>
        <v>10</v>
      </c>
      <c r="AH67" s="237">
        <f t="shared" si="22"/>
        <v>14916990</v>
      </c>
      <c r="AI67" s="237">
        <f t="shared" si="23"/>
        <v>14916990</v>
      </c>
      <c r="AJ67" s="237">
        <f t="shared" si="24"/>
        <v>14916990</v>
      </c>
      <c r="AK67" s="155"/>
      <c r="AL67" s="155"/>
      <c r="AM67" s="155"/>
    </row>
    <row r="68" spans="1:39" s="124" customFormat="1" x14ac:dyDescent="0.2">
      <c r="A68" s="216"/>
      <c r="B68" s="242" t="s">
        <v>267</v>
      </c>
      <c r="C68" s="242" t="str">
        <f t="shared" si="28"/>
        <v>2.06.02.01.17</v>
      </c>
      <c r="D68" s="159" t="s">
        <v>263</v>
      </c>
      <c r="E68" s="242"/>
      <c r="F68" s="162" t="s">
        <v>230</v>
      </c>
      <c r="G68" s="163"/>
      <c r="H68" s="245" t="s">
        <v>237</v>
      </c>
      <c r="I68" s="245">
        <v>2009</v>
      </c>
      <c r="J68" s="163"/>
      <c r="K68" s="225"/>
      <c r="L68" s="225"/>
      <c r="M68" s="225"/>
      <c r="N68" s="225"/>
      <c r="O68" s="245" t="s">
        <v>118</v>
      </c>
      <c r="P68" s="246">
        <v>14400000</v>
      </c>
      <c r="Q68" s="203" t="s">
        <v>110</v>
      </c>
      <c r="R68" s="238"/>
      <c r="S68" s="238"/>
      <c r="T68" s="238"/>
      <c r="U68" s="174" t="str">
        <f t="shared" si="26"/>
        <v>2.06.02</v>
      </c>
      <c r="V68" s="158" t="str">
        <f t="shared" si="18"/>
        <v>ALAT RUMAH TANGGA</v>
      </c>
      <c r="W68" s="174">
        <f t="shared" si="19"/>
        <v>5</v>
      </c>
      <c r="X68" s="178">
        <f t="shared" si="4"/>
        <v>2879998</v>
      </c>
      <c r="Y68" s="174">
        <f t="shared" si="5"/>
        <v>4</v>
      </c>
      <c r="Z68" s="178">
        <f t="shared" si="6"/>
        <v>11519992</v>
      </c>
      <c r="AA68" s="178">
        <f t="shared" si="7"/>
        <v>2879998</v>
      </c>
      <c r="AB68" s="178">
        <f t="shared" si="8"/>
        <v>0</v>
      </c>
      <c r="AC68" s="178">
        <f t="shared" si="9"/>
        <v>0</v>
      </c>
      <c r="AD68" s="178">
        <f t="shared" si="20"/>
        <v>0</v>
      </c>
      <c r="AE68" s="178">
        <f t="shared" si="21"/>
        <v>0</v>
      </c>
      <c r="AF68" s="174">
        <f t="shared" si="12"/>
        <v>2009</v>
      </c>
      <c r="AG68" s="236">
        <f t="shared" si="27"/>
        <v>10</v>
      </c>
      <c r="AH68" s="237">
        <f t="shared" si="22"/>
        <v>14399990</v>
      </c>
      <c r="AI68" s="237">
        <f t="shared" si="23"/>
        <v>14399990</v>
      </c>
      <c r="AJ68" s="237">
        <f t="shared" si="24"/>
        <v>14399990</v>
      </c>
      <c r="AK68" s="155"/>
      <c r="AL68" s="155"/>
      <c r="AM68" s="155"/>
    </row>
    <row r="69" spans="1:39" s="124" customFormat="1" x14ac:dyDescent="0.2">
      <c r="A69" s="216"/>
      <c r="B69" s="242" t="s">
        <v>268</v>
      </c>
      <c r="C69" s="242" t="str">
        <f t="shared" si="28"/>
        <v>2.06.02.01.28</v>
      </c>
      <c r="D69" s="159" t="s">
        <v>264</v>
      </c>
      <c r="E69" s="242"/>
      <c r="F69" s="162"/>
      <c r="G69" s="163"/>
      <c r="H69" s="245" t="s">
        <v>272</v>
      </c>
      <c r="I69" s="245">
        <v>2009</v>
      </c>
      <c r="J69" s="163"/>
      <c r="K69" s="225"/>
      <c r="L69" s="225"/>
      <c r="M69" s="225"/>
      <c r="N69" s="225"/>
      <c r="O69" s="245" t="s">
        <v>118</v>
      </c>
      <c r="P69" s="246">
        <v>4000000</v>
      </c>
      <c r="Q69" s="203" t="s">
        <v>110</v>
      </c>
      <c r="R69" s="238"/>
      <c r="S69" s="238"/>
      <c r="T69" s="238"/>
      <c r="U69" s="174" t="str">
        <f t="shared" si="26"/>
        <v>2.06.02</v>
      </c>
      <c r="V69" s="158" t="str">
        <f t="shared" si="18"/>
        <v>ALAT RUMAH TANGGA</v>
      </c>
      <c r="W69" s="174">
        <f t="shared" si="19"/>
        <v>5</v>
      </c>
      <c r="X69" s="178">
        <f t="shared" si="4"/>
        <v>799998</v>
      </c>
      <c r="Y69" s="174">
        <f t="shared" si="5"/>
        <v>4</v>
      </c>
      <c r="Z69" s="178">
        <f t="shared" si="6"/>
        <v>3199992</v>
      </c>
      <c r="AA69" s="178">
        <f t="shared" si="7"/>
        <v>799998</v>
      </c>
      <c r="AB69" s="178">
        <f t="shared" si="8"/>
        <v>0</v>
      </c>
      <c r="AC69" s="178">
        <f t="shared" si="9"/>
        <v>0</v>
      </c>
      <c r="AD69" s="178">
        <f t="shared" si="20"/>
        <v>0</v>
      </c>
      <c r="AE69" s="178">
        <f t="shared" si="21"/>
        <v>0</v>
      </c>
      <c r="AF69" s="174">
        <f t="shared" si="12"/>
        <v>2009</v>
      </c>
      <c r="AG69" s="236">
        <f t="shared" si="27"/>
        <v>10</v>
      </c>
      <c r="AH69" s="237">
        <f t="shared" si="22"/>
        <v>3999990</v>
      </c>
      <c r="AI69" s="237">
        <f t="shared" si="23"/>
        <v>3999990</v>
      </c>
      <c r="AJ69" s="237">
        <f t="shared" si="24"/>
        <v>3999990</v>
      </c>
      <c r="AK69" s="155"/>
      <c r="AL69" s="155"/>
      <c r="AM69" s="155"/>
    </row>
    <row r="70" spans="1:39" s="124" customFormat="1" x14ac:dyDescent="0.2">
      <c r="A70" s="216"/>
      <c r="B70" s="256" t="s">
        <v>365</v>
      </c>
      <c r="C70" s="242" t="str">
        <f t="shared" si="28"/>
        <v>2.06.02.01.67</v>
      </c>
      <c r="D70" s="159" t="s">
        <v>265</v>
      </c>
      <c r="E70" s="242"/>
      <c r="F70" s="162" t="s">
        <v>270</v>
      </c>
      <c r="G70" s="163"/>
      <c r="H70" s="245" t="s">
        <v>273</v>
      </c>
      <c r="I70" s="245">
        <v>2009</v>
      </c>
      <c r="J70" s="163"/>
      <c r="K70" s="225"/>
      <c r="L70" s="225"/>
      <c r="M70" s="225"/>
      <c r="N70" s="225"/>
      <c r="O70" s="245" t="s">
        <v>118</v>
      </c>
      <c r="P70" s="246">
        <v>49122000</v>
      </c>
      <c r="Q70" s="203" t="s">
        <v>339</v>
      </c>
      <c r="R70" s="238"/>
      <c r="S70" s="238"/>
      <c r="T70" s="238"/>
      <c r="U70" s="174" t="str">
        <f t="shared" si="26"/>
        <v>2.06.02</v>
      </c>
      <c r="V70" s="158" t="str">
        <f t="shared" si="18"/>
        <v>ALAT RUMAH TANGGA</v>
      </c>
      <c r="W70" s="174">
        <f t="shared" si="19"/>
        <v>5</v>
      </c>
      <c r="X70" s="178">
        <f t="shared" si="4"/>
        <v>9824398</v>
      </c>
      <c r="Y70" s="174">
        <f t="shared" si="5"/>
        <v>4</v>
      </c>
      <c r="Z70" s="178">
        <f t="shared" si="6"/>
        <v>39297592</v>
      </c>
      <c r="AA70" s="178">
        <f t="shared" si="7"/>
        <v>9824398</v>
      </c>
      <c r="AB70" s="178">
        <f t="shared" si="8"/>
        <v>0</v>
      </c>
      <c r="AC70" s="178">
        <f t="shared" si="9"/>
        <v>0</v>
      </c>
      <c r="AD70" s="178">
        <f t="shared" si="20"/>
        <v>0</v>
      </c>
      <c r="AE70" s="178">
        <f t="shared" si="21"/>
        <v>0</v>
      </c>
      <c r="AF70" s="174">
        <f t="shared" si="12"/>
        <v>2009</v>
      </c>
      <c r="AG70" s="236">
        <f t="shared" si="27"/>
        <v>10</v>
      </c>
      <c r="AH70" s="237">
        <f t="shared" si="22"/>
        <v>49121990</v>
      </c>
      <c r="AI70" s="237">
        <f t="shared" si="23"/>
        <v>49121990</v>
      </c>
      <c r="AJ70" s="237">
        <f t="shared" si="24"/>
        <v>49121990</v>
      </c>
      <c r="AK70" s="155"/>
      <c r="AL70" s="155"/>
      <c r="AM70" s="155"/>
    </row>
    <row r="71" spans="1:39" s="124" customFormat="1" x14ac:dyDescent="0.2">
      <c r="A71" s="216"/>
      <c r="B71" s="260" t="s">
        <v>269</v>
      </c>
      <c r="C71" s="242" t="str">
        <f t="shared" si="28"/>
        <v>2.06.03.02.03</v>
      </c>
      <c r="D71" s="159" t="s">
        <v>266</v>
      </c>
      <c r="E71" s="242"/>
      <c r="F71" s="162" t="s">
        <v>271</v>
      </c>
      <c r="G71" s="163"/>
      <c r="H71" s="245" t="s">
        <v>238</v>
      </c>
      <c r="I71" s="245">
        <v>2009</v>
      </c>
      <c r="J71" s="163"/>
      <c r="K71" s="225"/>
      <c r="L71" s="225"/>
      <c r="M71" s="225"/>
      <c r="N71" s="225"/>
      <c r="O71" s="245" t="s">
        <v>118</v>
      </c>
      <c r="P71" s="246">
        <v>19900000</v>
      </c>
      <c r="Q71" s="203" t="s">
        <v>110</v>
      </c>
      <c r="R71" s="238"/>
      <c r="S71" s="238"/>
      <c r="T71" s="238"/>
      <c r="U71" s="174" t="str">
        <f t="shared" si="26"/>
        <v>2.06.03</v>
      </c>
      <c r="V71" s="158" t="str">
        <f t="shared" si="18"/>
        <v>KOMPUTER</v>
      </c>
      <c r="W71" s="174">
        <f t="shared" si="19"/>
        <v>4</v>
      </c>
      <c r="X71" s="178">
        <f t="shared" si="4"/>
        <v>4974997.5</v>
      </c>
      <c r="Y71" s="174">
        <f t="shared" si="5"/>
        <v>4</v>
      </c>
      <c r="Z71" s="178">
        <f t="shared" si="6"/>
        <v>19899990</v>
      </c>
      <c r="AA71" s="178">
        <f t="shared" si="7"/>
        <v>0</v>
      </c>
      <c r="AB71" s="178">
        <f t="shared" si="8"/>
        <v>0</v>
      </c>
      <c r="AC71" s="178">
        <f t="shared" si="9"/>
        <v>0</v>
      </c>
      <c r="AD71" s="178">
        <f t="shared" si="20"/>
        <v>0</v>
      </c>
      <c r="AE71" s="178">
        <f t="shared" si="21"/>
        <v>0</v>
      </c>
      <c r="AF71" s="174">
        <f t="shared" si="12"/>
        <v>2009</v>
      </c>
      <c r="AG71" s="236">
        <f t="shared" si="27"/>
        <v>10</v>
      </c>
      <c r="AH71" s="237">
        <f t="shared" si="22"/>
        <v>19899990</v>
      </c>
      <c r="AI71" s="237">
        <f t="shared" si="23"/>
        <v>19899990</v>
      </c>
      <c r="AJ71" s="237">
        <f t="shared" si="24"/>
        <v>19899990</v>
      </c>
      <c r="AK71" s="155"/>
      <c r="AL71" s="155"/>
      <c r="AM71" s="155"/>
    </row>
    <row r="72" spans="1:39" s="124" customFormat="1" x14ac:dyDescent="0.2">
      <c r="A72" s="216"/>
      <c r="B72" s="261" t="s">
        <v>366</v>
      </c>
      <c r="C72" s="242" t="str">
        <f t="shared" si="28"/>
        <v>2.06.01.01.12</v>
      </c>
      <c r="D72" s="159" t="s">
        <v>348</v>
      </c>
      <c r="E72" s="262" t="s">
        <v>354</v>
      </c>
      <c r="F72" s="162" t="s">
        <v>229</v>
      </c>
      <c r="G72" s="163"/>
      <c r="H72" s="245" t="s">
        <v>236</v>
      </c>
      <c r="I72" s="245">
        <v>2013</v>
      </c>
      <c r="J72" s="163"/>
      <c r="K72" s="225"/>
      <c r="L72" s="225"/>
      <c r="M72" s="225"/>
      <c r="N72" s="225"/>
      <c r="O72" s="245" t="s">
        <v>118</v>
      </c>
      <c r="P72" s="246">
        <v>2520046.6200466203</v>
      </c>
      <c r="Q72" s="203" t="s">
        <v>110</v>
      </c>
      <c r="R72" s="238"/>
      <c r="S72" s="238"/>
      <c r="T72" s="238"/>
      <c r="U72" s="174" t="str">
        <f t="shared" si="26"/>
        <v>2.06.01</v>
      </c>
      <c r="V72" s="158" t="str">
        <f t="shared" si="18"/>
        <v>ALAT KANTOR</v>
      </c>
      <c r="W72" s="174">
        <f t="shared" si="19"/>
        <v>5</v>
      </c>
      <c r="X72" s="178">
        <f t="shared" si="4"/>
        <v>504007.32400932407</v>
      </c>
      <c r="Y72" s="174">
        <f t="shared" si="5"/>
        <v>0</v>
      </c>
      <c r="Z72" s="178">
        <f t="shared" si="6"/>
        <v>0</v>
      </c>
      <c r="AA72" s="178">
        <f t="shared" si="7"/>
        <v>504007.32400932407</v>
      </c>
      <c r="AB72" s="178">
        <f t="shared" si="8"/>
        <v>504007.32400932407</v>
      </c>
      <c r="AC72" s="178">
        <f t="shared" si="9"/>
        <v>504007.32400932407</v>
      </c>
      <c r="AD72" s="178">
        <f t="shared" si="20"/>
        <v>504007.32400932407</v>
      </c>
      <c r="AE72" s="178">
        <f t="shared" si="21"/>
        <v>504007.32400932407</v>
      </c>
      <c r="AF72" s="174">
        <f t="shared" si="12"/>
        <v>2013</v>
      </c>
      <c r="AG72" s="236">
        <f t="shared" si="27"/>
        <v>10</v>
      </c>
      <c r="AH72" s="237">
        <f t="shared" si="22"/>
        <v>1512021.9720279723</v>
      </c>
      <c r="AI72" s="237">
        <f t="shared" si="23"/>
        <v>2016029.2960372963</v>
      </c>
      <c r="AJ72" s="237">
        <f t="shared" si="24"/>
        <v>2520036.6200466203</v>
      </c>
      <c r="AK72" s="155"/>
      <c r="AL72" s="155"/>
      <c r="AM72" s="155"/>
    </row>
    <row r="73" spans="1:39" s="124" customFormat="1" x14ac:dyDescent="0.2">
      <c r="A73" s="216"/>
      <c r="B73" s="261" t="s">
        <v>367</v>
      </c>
      <c r="C73" s="242" t="str">
        <f t="shared" si="28"/>
        <v>2.06.03.02.02</v>
      </c>
      <c r="D73" s="159" t="s">
        <v>266</v>
      </c>
      <c r="E73" s="245" t="s">
        <v>352</v>
      </c>
      <c r="F73" s="162" t="s">
        <v>271</v>
      </c>
      <c r="G73" s="163"/>
      <c r="H73" s="245" t="s">
        <v>238</v>
      </c>
      <c r="I73" s="245">
        <v>2013</v>
      </c>
      <c r="J73" s="163"/>
      <c r="K73" s="225"/>
      <c r="L73" s="225"/>
      <c r="M73" s="225"/>
      <c r="N73" s="225"/>
      <c r="O73" s="245" t="s">
        <v>118</v>
      </c>
      <c r="P73" s="246">
        <v>16077897.435897436</v>
      </c>
      <c r="Q73" s="203" t="s">
        <v>110</v>
      </c>
      <c r="R73" s="238"/>
      <c r="S73" s="238"/>
      <c r="T73" s="238"/>
      <c r="U73" s="174" t="str">
        <f t="shared" si="26"/>
        <v>2.06.03</v>
      </c>
      <c r="V73" s="158" t="str">
        <f t="shared" si="18"/>
        <v>KOMPUTER</v>
      </c>
      <c r="W73" s="174">
        <f t="shared" si="19"/>
        <v>4</v>
      </c>
      <c r="X73" s="178">
        <f t="shared" si="4"/>
        <v>4019471.858974359</v>
      </c>
      <c r="Y73" s="174">
        <f t="shared" si="5"/>
        <v>0</v>
      </c>
      <c r="Z73" s="178">
        <f t="shared" si="6"/>
        <v>0</v>
      </c>
      <c r="AA73" s="178">
        <f t="shared" si="7"/>
        <v>4019471.858974359</v>
      </c>
      <c r="AB73" s="178">
        <f t="shared" si="8"/>
        <v>4019471.858974359</v>
      </c>
      <c r="AC73" s="178">
        <f t="shared" si="9"/>
        <v>4019471.858974359</v>
      </c>
      <c r="AD73" s="178">
        <f t="shared" si="20"/>
        <v>4019471.858974359</v>
      </c>
      <c r="AE73" s="178">
        <f t="shared" si="21"/>
        <v>0</v>
      </c>
      <c r="AF73" s="174">
        <f t="shared" si="12"/>
        <v>2013</v>
      </c>
      <c r="AG73" s="236">
        <f t="shared" si="27"/>
        <v>10</v>
      </c>
      <c r="AH73" s="237">
        <f t="shared" si="22"/>
        <v>12058415.576923076</v>
      </c>
      <c r="AI73" s="237">
        <f t="shared" si="23"/>
        <v>16077887.435897436</v>
      </c>
      <c r="AJ73" s="237">
        <f t="shared" si="24"/>
        <v>16077887.435897436</v>
      </c>
      <c r="AK73" s="155"/>
      <c r="AL73" s="155"/>
      <c r="AM73" s="155"/>
    </row>
    <row r="74" spans="1:39" s="124" customFormat="1" x14ac:dyDescent="0.2">
      <c r="A74" s="216"/>
      <c r="B74" s="242" t="s">
        <v>255</v>
      </c>
      <c r="C74" s="242" t="str">
        <f t="shared" si="28"/>
        <v>2.06.03.04.08</v>
      </c>
      <c r="D74" s="159" t="s">
        <v>249</v>
      </c>
      <c r="E74" s="245" t="s">
        <v>352</v>
      </c>
      <c r="F74" s="162" t="s">
        <v>349</v>
      </c>
      <c r="G74" s="163"/>
      <c r="H74" s="245" t="s">
        <v>238</v>
      </c>
      <c r="I74" s="245">
        <v>2013</v>
      </c>
      <c r="J74" s="163"/>
      <c r="K74" s="225"/>
      <c r="L74" s="225"/>
      <c r="M74" s="225"/>
      <c r="N74" s="225"/>
      <c r="O74" s="245" t="s">
        <v>118</v>
      </c>
      <c r="P74" s="246">
        <v>3024055.9440559442</v>
      </c>
      <c r="Q74" s="203" t="s">
        <v>110</v>
      </c>
      <c r="R74" s="238"/>
      <c r="S74" s="238"/>
      <c r="T74" s="238"/>
      <c r="U74" s="174" t="str">
        <f t="shared" si="26"/>
        <v>2.06.03</v>
      </c>
      <c r="V74" s="158" t="str">
        <f t="shared" si="18"/>
        <v>KOMPUTER</v>
      </c>
      <c r="W74" s="174">
        <f t="shared" si="19"/>
        <v>4</v>
      </c>
      <c r="X74" s="178">
        <f t="shared" si="4"/>
        <v>756011.48601398605</v>
      </c>
      <c r="Y74" s="174">
        <f t="shared" si="5"/>
        <v>0</v>
      </c>
      <c r="Z74" s="178">
        <f t="shared" si="6"/>
        <v>0</v>
      </c>
      <c r="AA74" s="178">
        <f t="shared" si="7"/>
        <v>756011.48601398605</v>
      </c>
      <c r="AB74" s="178">
        <f t="shared" si="8"/>
        <v>756011.48601398605</v>
      </c>
      <c r="AC74" s="178">
        <f t="shared" si="9"/>
        <v>756011.48601398605</v>
      </c>
      <c r="AD74" s="178">
        <f t="shared" si="20"/>
        <v>756011.48601398605</v>
      </c>
      <c r="AE74" s="178">
        <f t="shared" si="21"/>
        <v>0</v>
      </c>
      <c r="AF74" s="174">
        <f t="shared" si="12"/>
        <v>2013</v>
      </c>
      <c r="AG74" s="236">
        <f t="shared" si="27"/>
        <v>10</v>
      </c>
      <c r="AH74" s="237">
        <f t="shared" si="22"/>
        <v>2268034.458041958</v>
      </c>
      <c r="AI74" s="237">
        <f t="shared" si="23"/>
        <v>3024045.9440559442</v>
      </c>
      <c r="AJ74" s="237">
        <f t="shared" si="24"/>
        <v>3024045.9440559442</v>
      </c>
      <c r="AK74" s="155"/>
      <c r="AL74" s="155"/>
      <c r="AM74" s="155"/>
    </row>
    <row r="75" spans="1:39" s="124" customFormat="1" x14ac:dyDescent="0.2">
      <c r="A75" s="216"/>
      <c r="B75" s="261" t="s">
        <v>222</v>
      </c>
      <c r="C75" s="242" t="str">
        <f t="shared" si="28"/>
        <v>2.06.02.04.04</v>
      </c>
      <c r="D75" s="159" t="s">
        <v>350</v>
      </c>
      <c r="E75" s="245" t="s">
        <v>351</v>
      </c>
      <c r="F75" s="162" t="s">
        <v>174</v>
      </c>
      <c r="G75" s="163" t="s">
        <v>233</v>
      </c>
      <c r="H75" s="245" t="s">
        <v>238</v>
      </c>
      <c r="I75" s="245">
        <v>2013</v>
      </c>
      <c r="J75" s="163"/>
      <c r="K75" s="225"/>
      <c r="L75" s="225"/>
      <c r="M75" s="225"/>
      <c r="N75" s="225"/>
      <c r="O75" s="245" t="s">
        <v>118</v>
      </c>
      <c r="P75" s="246">
        <v>23952000</v>
      </c>
      <c r="Q75" s="203" t="s">
        <v>110</v>
      </c>
      <c r="R75" s="238"/>
      <c r="S75" s="238"/>
      <c r="T75" s="238"/>
      <c r="U75" s="174" t="str">
        <f t="shared" si="26"/>
        <v>2.06.02</v>
      </c>
      <c r="V75" s="158" t="str">
        <f t="shared" si="18"/>
        <v>ALAT RUMAH TANGGA</v>
      </c>
      <c r="W75" s="174">
        <f t="shared" si="19"/>
        <v>5</v>
      </c>
      <c r="X75" s="178">
        <f t="shared" si="4"/>
        <v>4790398</v>
      </c>
      <c r="Y75" s="174">
        <f t="shared" si="5"/>
        <v>0</v>
      </c>
      <c r="Z75" s="178">
        <f t="shared" si="6"/>
        <v>0</v>
      </c>
      <c r="AA75" s="178">
        <f t="shared" si="7"/>
        <v>4790398</v>
      </c>
      <c r="AB75" s="178">
        <f t="shared" si="8"/>
        <v>4790398</v>
      </c>
      <c r="AC75" s="178">
        <f t="shared" si="9"/>
        <v>4790398</v>
      </c>
      <c r="AD75" s="178">
        <f t="shared" si="20"/>
        <v>4790398</v>
      </c>
      <c r="AE75" s="178">
        <f t="shared" si="21"/>
        <v>4790398</v>
      </c>
      <c r="AF75" s="174">
        <f t="shared" si="12"/>
        <v>2013</v>
      </c>
      <c r="AG75" s="236">
        <f t="shared" si="27"/>
        <v>10</v>
      </c>
      <c r="AH75" s="237">
        <f t="shared" si="22"/>
        <v>14371194</v>
      </c>
      <c r="AI75" s="237">
        <f t="shared" si="23"/>
        <v>19161592</v>
      </c>
      <c r="AJ75" s="237">
        <f t="shared" si="24"/>
        <v>23951990</v>
      </c>
      <c r="AK75" s="155"/>
      <c r="AL75" s="155"/>
      <c r="AM75" s="155"/>
    </row>
    <row r="76" spans="1:39" s="124" customFormat="1" x14ac:dyDescent="0.2">
      <c r="A76" s="216"/>
      <c r="B76" s="261" t="s">
        <v>365</v>
      </c>
      <c r="C76" s="242" t="str">
        <f t="shared" si="28"/>
        <v>2.06.02.01.67</v>
      </c>
      <c r="D76" s="12" t="s">
        <v>357</v>
      </c>
      <c r="E76" s="161" t="s">
        <v>354</v>
      </c>
      <c r="F76" s="162" t="s">
        <v>230</v>
      </c>
      <c r="G76" s="163"/>
      <c r="H76" s="164" t="s">
        <v>355</v>
      </c>
      <c r="I76" s="191">
        <v>2014</v>
      </c>
      <c r="J76" s="163"/>
      <c r="K76" s="225"/>
      <c r="L76" s="225"/>
      <c r="M76" s="225"/>
      <c r="N76" s="225"/>
      <c r="O76" s="245" t="s">
        <v>118</v>
      </c>
      <c r="P76" s="246">
        <v>73700000</v>
      </c>
      <c r="Q76" s="203" t="s">
        <v>110</v>
      </c>
      <c r="R76" s="238"/>
      <c r="S76" s="238"/>
      <c r="T76" s="238"/>
      <c r="U76" s="174" t="str">
        <f t="shared" si="26"/>
        <v>2.06.02</v>
      </c>
      <c r="V76" s="158" t="str">
        <f t="shared" si="18"/>
        <v>ALAT RUMAH TANGGA</v>
      </c>
      <c r="W76" s="174">
        <f t="shared" si="19"/>
        <v>5</v>
      </c>
      <c r="X76" s="178">
        <f t="shared" si="4"/>
        <v>14739998</v>
      </c>
      <c r="Y76" s="174">
        <v>0</v>
      </c>
      <c r="Z76" s="178">
        <f t="shared" si="6"/>
        <v>0</v>
      </c>
      <c r="AA76" s="178">
        <f t="shared" si="7"/>
        <v>14739998</v>
      </c>
      <c r="AB76" s="178">
        <f t="shared" si="8"/>
        <v>14739998</v>
      </c>
      <c r="AC76" s="178">
        <f t="shared" si="9"/>
        <v>14739998</v>
      </c>
      <c r="AD76" s="178">
        <f t="shared" si="20"/>
        <v>14739998</v>
      </c>
      <c r="AE76" s="178">
        <f t="shared" si="21"/>
        <v>14739998</v>
      </c>
      <c r="AF76" s="174">
        <f t="shared" si="12"/>
        <v>2014</v>
      </c>
      <c r="AG76" s="236">
        <f t="shared" si="27"/>
        <v>10</v>
      </c>
      <c r="AH76" s="237">
        <f t="shared" si="22"/>
        <v>44219994</v>
      </c>
      <c r="AI76" s="237">
        <f t="shared" si="23"/>
        <v>58959992</v>
      </c>
      <c r="AJ76" s="237">
        <f t="shared" si="24"/>
        <v>73699990</v>
      </c>
      <c r="AK76" s="155"/>
      <c r="AL76" s="155"/>
      <c r="AM76" s="155"/>
    </row>
    <row r="77" spans="1:39" s="124" customFormat="1" x14ac:dyDescent="0.2">
      <c r="A77" s="216"/>
      <c r="B77" s="261" t="s">
        <v>368</v>
      </c>
      <c r="C77" s="242" t="str">
        <f t="shared" si="28"/>
        <v>2.06.04.02.14</v>
      </c>
      <c r="D77" s="12" t="s">
        <v>358</v>
      </c>
      <c r="E77" s="161" t="s">
        <v>354</v>
      </c>
      <c r="F77" s="162" t="s">
        <v>372</v>
      </c>
      <c r="G77" s="163"/>
      <c r="H77" s="164" t="s">
        <v>237</v>
      </c>
      <c r="I77" s="191">
        <v>2014</v>
      </c>
      <c r="J77" s="163"/>
      <c r="K77" s="225"/>
      <c r="L77" s="225"/>
      <c r="M77" s="225"/>
      <c r="N77" s="225"/>
      <c r="O77" s="245" t="s">
        <v>118</v>
      </c>
      <c r="P77" s="246">
        <v>11400000</v>
      </c>
      <c r="Q77" s="203" t="s">
        <v>110</v>
      </c>
      <c r="R77" s="238"/>
      <c r="S77" s="238"/>
      <c r="T77" s="238"/>
      <c r="U77" s="174" t="str">
        <f t="shared" si="26"/>
        <v>2.06.04</v>
      </c>
      <c r="V77" s="158" t="str">
        <f t="shared" si="18"/>
        <v>MEJA DAN KURSI KERJA/RAPAT PEJABAT</v>
      </c>
      <c r="W77" s="174">
        <f t="shared" si="19"/>
        <v>5</v>
      </c>
      <c r="X77" s="178">
        <f t="shared" si="4"/>
        <v>2279998</v>
      </c>
      <c r="Y77" s="174">
        <v>0</v>
      </c>
      <c r="Z77" s="178">
        <f t="shared" si="6"/>
        <v>0</v>
      </c>
      <c r="AA77" s="178">
        <f t="shared" si="7"/>
        <v>2279998</v>
      </c>
      <c r="AB77" s="178">
        <f t="shared" si="8"/>
        <v>2279998</v>
      </c>
      <c r="AC77" s="178">
        <f t="shared" si="9"/>
        <v>2279998</v>
      </c>
      <c r="AD77" s="178">
        <f t="shared" si="20"/>
        <v>2279998</v>
      </c>
      <c r="AE77" s="178">
        <f t="shared" si="21"/>
        <v>2279998</v>
      </c>
      <c r="AF77" s="174">
        <f t="shared" si="12"/>
        <v>2014</v>
      </c>
      <c r="AG77" s="236">
        <f t="shared" si="27"/>
        <v>10</v>
      </c>
      <c r="AH77" s="237">
        <f t="shared" si="22"/>
        <v>6839994</v>
      </c>
      <c r="AI77" s="237">
        <f t="shared" si="23"/>
        <v>9119992</v>
      </c>
      <c r="AJ77" s="237">
        <f t="shared" si="24"/>
        <v>11399990</v>
      </c>
      <c r="AK77" s="155"/>
      <c r="AL77" s="155"/>
      <c r="AM77" s="155"/>
    </row>
    <row r="78" spans="1:39" s="124" customFormat="1" x14ac:dyDescent="0.2">
      <c r="A78" s="216"/>
      <c r="B78" s="261" t="s">
        <v>369</v>
      </c>
      <c r="C78" s="242" t="str">
        <f t="shared" si="28"/>
        <v>2.06.04.04.08</v>
      </c>
      <c r="D78" s="12" t="s">
        <v>359</v>
      </c>
      <c r="E78" s="161" t="s">
        <v>356</v>
      </c>
      <c r="F78" s="162" t="s">
        <v>373</v>
      </c>
      <c r="G78" s="163"/>
      <c r="H78" s="164" t="s">
        <v>238</v>
      </c>
      <c r="I78" s="191">
        <v>2014</v>
      </c>
      <c r="J78" s="163"/>
      <c r="K78" s="225"/>
      <c r="L78" s="225"/>
      <c r="M78" s="225"/>
      <c r="N78" s="225"/>
      <c r="O78" s="245" t="s">
        <v>118</v>
      </c>
      <c r="P78" s="246">
        <v>26200000</v>
      </c>
      <c r="Q78" s="203" t="s">
        <v>110</v>
      </c>
      <c r="R78" s="238"/>
      <c r="S78" s="238"/>
      <c r="T78" s="238"/>
      <c r="U78" s="174" t="str">
        <f t="shared" si="26"/>
        <v>2.06.04</v>
      </c>
      <c r="V78" s="158" t="str">
        <f t="shared" si="18"/>
        <v>MEJA DAN KURSI KERJA/RAPAT PEJABAT</v>
      </c>
      <c r="W78" s="174">
        <f t="shared" si="19"/>
        <v>5</v>
      </c>
      <c r="X78" s="178">
        <f t="shared" si="4"/>
        <v>5239998</v>
      </c>
      <c r="Y78" s="174">
        <v>0</v>
      </c>
      <c r="Z78" s="178">
        <f t="shared" si="6"/>
        <v>0</v>
      </c>
      <c r="AA78" s="178">
        <f t="shared" si="7"/>
        <v>5239998</v>
      </c>
      <c r="AB78" s="178">
        <f t="shared" si="8"/>
        <v>5239998</v>
      </c>
      <c r="AC78" s="178">
        <f t="shared" si="9"/>
        <v>5239998</v>
      </c>
      <c r="AD78" s="178">
        <f t="shared" si="20"/>
        <v>5239998</v>
      </c>
      <c r="AE78" s="178">
        <f t="shared" si="21"/>
        <v>5239998</v>
      </c>
      <c r="AF78" s="174">
        <f t="shared" si="12"/>
        <v>2014</v>
      </c>
      <c r="AG78" s="236">
        <f t="shared" si="27"/>
        <v>10</v>
      </c>
      <c r="AH78" s="237">
        <f t="shared" si="22"/>
        <v>15719994</v>
      </c>
      <c r="AI78" s="237">
        <f t="shared" si="23"/>
        <v>20959992</v>
      </c>
      <c r="AJ78" s="237">
        <f t="shared" si="24"/>
        <v>26199990</v>
      </c>
      <c r="AK78" s="155"/>
      <c r="AL78" s="155"/>
      <c r="AM78" s="155"/>
    </row>
    <row r="79" spans="1:39" s="124" customFormat="1" x14ac:dyDescent="0.2">
      <c r="A79" s="216"/>
      <c r="B79" s="260" t="s">
        <v>370</v>
      </c>
      <c r="C79" s="242" t="str">
        <f t="shared" si="28"/>
        <v>2.06.02.06.50</v>
      </c>
      <c r="D79" s="12" t="s">
        <v>371</v>
      </c>
      <c r="E79" s="161" t="s">
        <v>354</v>
      </c>
      <c r="F79" s="162" t="s">
        <v>230</v>
      </c>
      <c r="G79" s="163"/>
      <c r="H79" s="164" t="s">
        <v>238</v>
      </c>
      <c r="I79" s="191">
        <v>2014</v>
      </c>
      <c r="J79" s="163"/>
      <c r="K79" s="225"/>
      <c r="L79" s="225"/>
      <c r="M79" s="225"/>
      <c r="N79" s="225"/>
      <c r="O79" s="245" t="s">
        <v>118</v>
      </c>
      <c r="P79" s="246">
        <v>84054800</v>
      </c>
      <c r="Q79" s="203"/>
      <c r="R79" s="238"/>
      <c r="S79" s="238"/>
      <c r="T79" s="238"/>
      <c r="U79" s="174" t="str">
        <f t="shared" si="26"/>
        <v>2.06.02</v>
      </c>
      <c r="V79" s="158" t="str">
        <f t="shared" si="18"/>
        <v>ALAT RUMAH TANGGA</v>
      </c>
      <c r="W79" s="174">
        <f t="shared" si="19"/>
        <v>5</v>
      </c>
      <c r="X79" s="178">
        <f t="shared" si="4"/>
        <v>16810958</v>
      </c>
      <c r="Y79" s="174">
        <v>0</v>
      </c>
      <c r="Z79" s="178">
        <f t="shared" si="6"/>
        <v>0</v>
      </c>
      <c r="AA79" s="178">
        <f t="shared" si="7"/>
        <v>16810958</v>
      </c>
      <c r="AB79" s="178">
        <f t="shared" si="8"/>
        <v>16810958</v>
      </c>
      <c r="AC79" s="178">
        <f t="shared" si="9"/>
        <v>16810958</v>
      </c>
      <c r="AD79" s="178">
        <f t="shared" si="20"/>
        <v>16810958</v>
      </c>
      <c r="AE79" s="178">
        <f t="shared" si="21"/>
        <v>16810958</v>
      </c>
      <c r="AF79" s="174">
        <f t="shared" si="12"/>
        <v>2014</v>
      </c>
      <c r="AG79" s="236">
        <f>P79-(Z79+AA79+AB79+AC79+AD79+AE79)</f>
        <v>10</v>
      </c>
      <c r="AH79" s="237">
        <f t="shared" si="22"/>
        <v>50432874</v>
      </c>
      <c r="AI79" s="237">
        <f t="shared" si="23"/>
        <v>67243832</v>
      </c>
      <c r="AJ79" s="237">
        <f t="shared" si="24"/>
        <v>84054790</v>
      </c>
      <c r="AK79" s="155"/>
      <c r="AL79" s="155"/>
      <c r="AM79" s="155"/>
    </row>
    <row r="80" spans="1:39" s="124" customFormat="1" ht="14" x14ac:dyDescent="0.2">
      <c r="A80" s="216"/>
      <c r="B80" s="227"/>
      <c r="C80" s="227"/>
      <c r="D80" s="159"/>
      <c r="E80" s="242"/>
      <c r="F80" s="162"/>
      <c r="G80" s="163"/>
      <c r="H80" s="245"/>
      <c r="I80" s="245"/>
      <c r="J80" s="163"/>
      <c r="K80" s="225"/>
      <c r="L80" s="225"/>
      <c r="M80" s="225"/>
      <c r="N80" s="225"/>
      <c r="O80" s="245"/>
      <c r="P80" s="203"/>
      <c r="Q80" s="203"/>
      <c r="R80" s="238"/>
      <c r="S80" s="238"/>
      <c r="T80" s="238"/>
      <c r="U80" s="174" t="str">
        <f t="shared" si="26"/>
        <v/>
      </c>
      <c r="V80" s="158"/>
      <c r="W80" s="174"/>
      <c r="X80" s="178"/>
      <c r="Y80" s="174"/>
      <c r="Z80" s="178"/>
      <c r="AA80" s="178"/>
      <c r="AB80" s="178"/>
      <c r="AC80" s="178">
        <f t="shared" si="9"/>
        <v>0</v>
      </c>
      <c r="AD80" s="178"/>
      <c r="AE80" s="178"/>
      <c r="AF80" s="174"/>
      <c r="AG80" s="236">
        <f t="shared" si="17"/>
        <v>0</v>
      </c>
      <c r="AH80" s="174"/>
      <c r="AI80" s="174"/>
      <c r="AJ80" s="174"/>
      <c r="AK80" s="155"/>
      <c r="AL80" s="155"/>
      <c r="AM80" s="155"/>
    </row>
    <row r="81" spans="1:39" s="125" customFormat="1" ht="30" x14ac:dyDescent="0.2">
      <c r="A81" s="230" t="s">
        <v>36</v>
      </c>
      <c r="B81" s="217" t="s">
        <v>37</v>
      </c>
      <c r="C81" s="217"/>
      <c r="D81" s="263"/>
      <c r="E81" s="264"/>
      <c r="F81" s="265"/>
      <c r="G81" s="266"/>
      <c r="H81" s="267"/>
      <c r="I81" s="267"/>
      <c r="J81" s="266"/>
      <c r="K81" s="248"/>
      <c r="L81" s="248"/>
      <c r="M81" s="248"/>
      <c r="N81" s="248"/>
      <c r="O81" s="267"/>
      <c r="P81" s="165">
        <f>SUM(P82:P95)</f>
        <v>105330000</v>
      </c>
      <c r="Q81" s="204"/>
      <c r="R81" s="238"/>
      <c r="S81" s="238"/>
      <c r="T81" s="238"/>
      <c r="U81" s="174"/>
      <c r="V81" s="158"/>
      <c r="W81" s="174"/>
      <c r="X81" s="178"/>
      <c r="Y81" s="174"/>
      <c r="Z81" s="252">
        <f>SUM(Z82:Z95)</f>
        <v>93829880</v>
      </c>
      <c r="AA81" s="252">
        <f>SUM(AA82:AA95)</f>
        <v>2299996</v>
      </c>
      <c r="AB81" s="252">
        <f>SUM(AB82:AB95)</f>
        <v>2299996</v>
      </c>
      <c r="AC81" s="178">
        <f>SUM(AC82:AC97)</f>
        <v>2299996</v>
      </c>
      <c r="AD81" s="178">
        <f>SUM(AD82:AD97)</f>
        <v>2299996</v>
      </c>
      <c r="AE81" s="178">
        <f>SUM(AE82:AE97)</f>
        <v>2299996</v>
      </c>
      <c r="AF81" s="205"/>
      <c r="AG81" s="178">
        <f>SUM(AG82:AG97)</f>
        <v>140</v>
      </c>
      <c r="AH81" s="178">
        <f>SUM(AH82:AH97)</f>
        <v>100729868</v>
      </c>
      <c r="AI81" s="178">
        <f>SUM(AI82:AI97)</f>
        <v>103029864</v>
      </c>
      <c r="AJ81" s="178">
        <f>SUM(AJ82:AJ97)</f>
        <v>105329860</v>
      </c>
      <c r="AK81" s="156"/>
      <c r="AL81" s="156"/>
      <c r="AM81" s="156"/>
    </row>
    <row r="82" spans="1:39" s="124" customFormat="1" x14ac:dyDescent="0.2">
      <c r="A82" s="216"/>
      <c r="B82" s="242" t="s">
        <v>278</v>
      </c>
      <c r="C82" s="242" t="str">
        <f>MID(B82,2,18)</f>
        <v>2.07.02.06.04.0001</v>
      </c>
      <c r="D82" s="159" t="s">
        <v>274</v>
      </c>
      <c r="E82" s="242"/>
      <c r="F82" s="268" t="s">
        <v>282</v>
      </c>
      <c r="G82" s="163"/>
      <c r="H82" s="245" t="s">
        <v>196</v>
      </c>
      <c r="I82" s="245"/>
      <c r="J82" s="163"/>
      <c r="K82" s="225"/>
      <c r="L82" s="225"/>
      <c r="M82" s="225"/>
      <c r="N82" s="269"/>
      <c r="O82" s="245" t="s">
        <v>118</v>
      </c>
      <c r="P82" s="246">
        <v>180000</v>
      </c>
      <c r="Q82" s="203"/>
      <c r="R82" s="238"/>
      <c r="S82" s="238"/>
      <c r="T82" s="238"/>
      <c r="U82" s="174" t="str">
        <f t="shared" si="26"/>
        <v>2.07.02</v>
      </c>
      <c r="V82" s="158" t="str">
        <f t="shared" ref="V82:V92" si="29">VLOOKUP(U82,kelompok,2,0)</f>
        <v>ALAT KOMUNIKASI</v>
      </c>
      <c r="W82" s="174">
        <f t="shared" ref="W82:W92" si="30">VLOOKUP(U82,MASAMANFAAT,4,0)</f>
        <v>5</v>
      </c>
      <c r="X82" s="178">
        <f t="shared" ref="X82:X95" si="31">(P82-10)/W82</f>
        <v>35998</v>
      </c>
      <c r="Y82" s="174">
        <f t="shared" ref="Y82:Y93" si="32">2013-AF82</f>
        <v>2013</v>
      </c>
      <c r="Z82" s="178">
        <f t="shared" ref="Z82:Z95" si="33">IF(Y82&gt;W82,P82-10,X82*Y82)</f>
        <v>179990</v>
      </c>
      <c r="AA82" s="178">
        <f t="shared" ref="AA82:AA95" si="34">IF(P82-10=Z82,0,X82)</f>
        <v>0</v>
      </c>
      <c r="AB82" s="178">
        <f t="shared" ref="AB82:AB95" si="35">IF(P82-10=Z82+AA82,0,X82)</f>
        <v>0</v>
      </c>
      <c r="AC82" s="178">
        <f t="shared" ref="AC82:AC107" si="36">IF(P82-10=Z82+AA82,0,AB82)</f>
        <v>0</v>
      </c>
      <c r="AD82" s="178">
        <f>IF(P82-10=Z82+AA82+AB82+AC82,0,X82)</f>
        <v>0</v>
      </c>
      <c r="AE82" s="178">
        <f>IF(P82-10=Z82+AA82+AB82+AC82+AD82,0,X82)</f>
        <v>0</v>
      </c>
      <c r="AF82" s="174">
        <f t="shared" ref="AF82:AF95" si="37">I82</f>
        <v>0</v>
      </c>
      <c r="AG82" s="236">
        <f>P82-(Z82+AA82+AB82+AC82+AD82+AE82)</f>
        <v>10</v>
      </c>
      <c r="AH82" s="237">
        <f t="shared" ref="AH82:AH95" si="38">Z82+AA82+AB82+AC82</f>
        <v>179990</v>
      </c>
      <c r="AI82" s="237">
        <f t="shared" ref="AI82:AI95" si="39">Z82+AA82+AB82+AC82+AD82</f>
        <v>179990</v>
      </c>
      <c r="AJ82" s="237">
        <f t="shared" ref="AJ82:AJ95" si="40">Z82+AA82+AB82+AC82+AD82+AE82</f>
        <v>179990</v>
      </c>
      <c r="AK82" s="155"/>
      <c r="AL82" s="155"/>
      <c r="AM82" s="155"/>
    </row>
    <row r="83" spans="1:39" s="124" customFormat="1" ht="13.5" customHeight="1" x14ac:dyDescent="0.2">
      <c r="A83" s="216"/>
      <c r="B83" s="242" t="s">
        <v>279</v>
      </c>
      <c r="C83" s="242" t="str">
        <f t="shared" ref="C83:C92" si="41">MID(B83,2,18)</f>
        <v>2.07.01.01.31.0001</v>
      </c>
      <c r="D83" s="159" t="s">
        <v>275</v>
      </c>
      <c r="E83" s="242"/>
      <c r="F83" s="268" t="s">
        <v>283</v>
      </c>
      <c r="G83" s="163"/>
      <c r="H83" s="245" t="s">
        <v>196</v>
      </c>
      <c r="I83" s="245"/>
      <c r="J83" s="163"/>
      <c r="K83" s="225"/>
      <c r="L83" s="225"/>
      <c r="M83" s="225"/>
      <c r="N83" s="269"/>
      <c r="O83" s="245" t="s">
        <v>118</v>
      </c>
      <c r="P83" s="246">
        <v>3150000</v>
      </c>
      <c r="Q83" s="203"/>
      <c r="R83" s="238"/>
      <c r="S83" s="238"/>
      <c r="T83" s="238"/>
      <c r="U83" s="174" t="str">
        <f t="shared" si="26"/>
        <v>2.07.01</v>
      </c>
      <c r="V83" s="158" t="str">
        <f t="shared" si="29"/>
        <v>ALAT STUDIO</v>
      </c>
      <c r="W83" s="174">
        <f t="shared" si="30"/>
        <v>5</v>
      </c>
      <c r="X83" s="178">
        <f t="shared" si="31"/>
        <v>629998</v>
      </c>
      <c r="Y83" s="174">
        <f t="shared" si="32"/>
        <v>2013</v>
      </c>
      <c r="Z83" s="178">
        <f t="shared" si="33"/>
        <v>3149990</v>
      </c>
      <c r="AA83" s="178">
        <f t="shared" si="34"/>
        <v>0</v>
      </c>
      <c r="AB83" s="178">
        <f t="shared" si="35"/>
        <v>0</v>
      </c>
      <c r="AC83" s="178">
        <f t="shared" si="36"/>
        <v>0</v>
      </c>
      <c r="AD83" s="178">
        <f t="shared" ref="AD83:AD95" si="42">IF(P83-10=Z83+AA83+AB83+AC83,0,X83)</f>
        <v>0</v>
      </c>
      <c r="AE83" s="178">
        <f t="shared" ref="AE83:AE95" si="43">IF(P83-10=Z83+AA83+AB83+AC83+AD83,0,X83)</f>
        <v>0</v>
      </c>
      <c r="AF83" s="174">
        <f t="shared" si="37"/>
        <v>0</v>
      </c>
      <c r="AG83" s="236">
        <f t="shared" ref="AG83:AG95" si="44">P83-(Z83+AA83+AB83+AC83+AD83+AE83)</f>
        <v>10</v>
      </c>
      <c r="AH83" s="237">
        <f t="shared" si="38"/>
        <v>3149990</v>
      </c>
      <c r="AI83" s="237">
        <f t="shared" si="39"/>
        <v>3149990</v>
      </c>
      <c r="AJ83" s="237">
        <f t="shared" si="40"/>
        <v>3149990</v>
      </c>
      <c r="AK83" s="155"/>
      <c r="AL83" s="155"/>
      <c r="AM83" s="155"/>
    </row>
    <row r="84" spans="1:39" s="124" customFormat="1" x14ac:dyDescent="0.2">
      <c r="A84" s="216"/>
      <c r="B84" s="242" t="s">
        <v>279</v>
      </c>
      <c r="C84" s="242" t="str">
        <f t="shared" si="41"/>
        <v>2.07.01.01.31.0001</v>
      </c>
      <c r="D84" s="159" t="s">
        <v>275</v>
      </c>
      <c r="E84" s="242"/>
      <c r="F84" s="268" t="s">
        <v>283</v>
      </c>
      <c r="G84" s="163"/>
      <c r="H84" s="245" t="s">
        <v>196</v>
      </c>
      <c r="I84" s="245"/>
      <c r="J84" s="163"/>
      <c r="K84" s="225"/>
      <c r="L84" s="225"/>
      <c r="M84" s="225"/>
      <c r="N84" s="225"/>
      <c r="O84" s="245" t="s">
        <v>118</v>
      </c>
      <c r="P84" s="246">
        <v>3150000</v>
      </c>
      <c r="Q84" s="203"/>
      <c r="R84" s="238"/>
      <c r="S84" s="238"/>
      <c r="T84" s="238"/>
      <c r="U84" s="174" t="str">
        <f t="shared" si="26"/>
        <v>2.07.01</v>
      </c>
      <c r="V84" s="158" t="str">
        <f t="shared" si="29"/>
        <v>ALAT STUDIO</v>
      </c>
      <c r="W84" s="174">
        <f t="shared" si="30"/>
        <v>5</v>
      </c>
      <c r="X84" s="178">
        <f t="shared" si="31"/>
        <v>629998</v>
      </c>
      <c r="Y84" s="174">
        <f t="shared" si="32"/>
        <v>2013</v>
      </c>
      <c r="Z84" s="178">
        <f t="shared" si="33"/>
        <v>3149990</v>
      </c>
      <c r="AA84" s="178">
        <f t="shared" si="34"/>
        <v>0</v>
      </c>
      <c r="AB84" s="178">
        <f t="shared" si="35"/>
        <v>0</v>
      </c>
      <c r="AC84" s="178">
        <f t="shared" si="36"/>
        <v>0</v>
      </c>
      <c r="AD84" s="178">
        <f t="shared" si="42"/>
        <v>0</v>
      </c>
      <c r="AE84" s="178">
        <f t="shared" si="43"/>
        <v>0</v>
      </c>
      <c r="AF84" s="174">
        <f t="shared" si="37"/>
        <v>0</v>
      </c>
      <c r="AG84" s="236">
        <f t="shared" si="44"/>
        <v>10</v>
      </c>
      <c r="AH84" s="237">
        <f t="shared" si="38"/>
        <v>3149990</v>
      </c>
      <c r="AI84" s="237">
        <f t="shared" si="39"/>
        <v>3149990</v>
      </c>
      <c r="AJ84" s="237">
        <f t="shared" si="40"/>
        <v>3149990</v>
      </c>
      <c r="AK84" s="155"/>
      <c r="AL84" s="155"/>
      <c r="AM84" s="155"/>
    </row>
    <row r="85" spans="1:39" s="130" customFormat="1" ht="18.75" customHeight="1" x14ac:dyDescent="0.2">
      <c r="A85" s="216"/>
      <c r="B85" s="260" t="s">
        <v>280</v>
      </c>
      <c r="C85" s="242" t="str">
        <f t="shared" si="41"/>
        <v>2.07.03.01.01.0001</v>
      </c>
      <c r="D85" s="270" t="s">
        <v>276</v>
      </c>
      <c r="E85" s="260"/>
      <c r="F85" s="271" t="s">
        <v>284</v>
      </c>
      <c r="G85" s="272"/>
      <c r="H85" s="193" t="s">
        <v>204</v>
      </c>
      <c r="I85" s="193"/>
      <c r="J85" s="272"/>
      <c r="K85" s="273"/>
      <c r="L85" s="273"/>
      <c r="M85" s="273"/>
      <c r="N85" s="273"/>
      <c r="O85" s="193" t="s">
        <v>118</v>
      </c>
      <c r="P85" s="259">
        <v>10500000</v>
      </c>
      <c r="Q85" s="206"/>
      <c r="R85" s="274"/>
      <c r="S85" s="274"/>
      <c r="T85" s="274"/>
      <c r="U85" s="174" t="str">
        <f t="shared" si="26"/>
        <v>2.07.03</v>
      </c>
      <c r="V85" s="158" t="str">
        <f t="shared" si="29"/>
        <v>PERALATAN PEMANCAR</v>
      </c>
      <c r="W85" s="174">
        <f t="shared" si="30"/>
        <v>10</v>
      </c>
      <c r="X85" s="178">
        <f t="shared" si="31"/>
        <v>1049999</v>
      </c>
      <c r="Y85" s="174">
        <f t="shared" si="32"/>
        <v>2013</v>
      </c>
      <c r="Z85" s="178">
        <f t="shared" si="33"/>
        <v>10499990</v>
      </c>
      <c r="AA85" s="178">
        <f t="shared" si="34"/>
        <v>0</v>
      </c>
      <c r="AB85" s="178">
        <f t="shared" si="35"/>
        <v>0</v>
      </c>
      <c r="AC85" s="178">
        <f t="shared" si="36"/>
        <v>0</v>
      </c>
      <c r="AD85" s="178">
        <f t="shared" si="42"/>
        <v>0</v>
      </c>
      <c r="AE85" s="178">
        <f t="shared" si="43"/>
        <v>0</v>
      </c>
      <c r="AF85" s="174">
        <f t="shared" si="37"/>
        <v>0</v>
      </c>
      <c r="AG85" s="236">
        <f t="shared" si="44"/>
        <v>10</v>
      </c>
      <c r="AH85" s="237">
        <f t="shared" si="38"/>
        <v>10499990</v>
      </c>
      <c r="AI85" s="237">
        <f t="shared" si="39"/>
        <v>10499990</v>
      </c>
      <c r="AJ85" s="237">
        <f t="shared" si="40"/>
        <v>10499990</v>
      </c>
      <c r="AK85" s="157"/>
      <c r="AL85" s="157"/>
      <c r="AM85" s="157"/>
    </row>
    <row r="86" spans="1:39" s="130" customFormat="1" ht="17.25" customHeight="1" x14ac:dyDescent="0.2">
      <c r="A86" s="216"/>
      <c r="B86" s="260" t="s">
        <v>279</v>
      </c>
      <c r="C86" s="242" t="str">
        <f t="shared" si="41"/>
        <v>2.07.01.01.31.0001</v>
      </c>
      <c r="D86" s="270" t="s">
        <v>275</v>
      </c>
      <c r="E86" s="260"/>
      <c r="F86" s="271" t="s">
        <v>285</v>
      </c>
      <c r="G86" s="272"/>
      <c r="H86" s="193" t="s">
        <v>196</v>
      </c>
      <c r="I86" s="193"/>
      <c r="J86" s="272"/>
      <c r="K86" s="273"/>
      <c r="L86" s="273"/>
      <c r="M86" s="273"/>
      <c r="N86" s="273"/>
      <c r="O86" s="193" t="s">
        <v>118</v>
      </c>
      <c r="P86" s="259">
        <v>2800000</v>
      </c>
      <c r="Q86" s="206"/>
      <c r="R86" s="274"/>
      <c r="S86" s="274"/>
      <c r="T86" s="274"/>
      <c r="U86" s="174" t="str">
        <f t="shared" si="26"/>
        <v>2.07.01</v>
      </c>
      <c r="V86" s="158" t="str">
        <f t="shared" si="29"/>
        <v>ALAT STUDIO</v>
      </c>
      <c r="W86" s="174">
        <f t="shared" si="30"/>
        <v>5</v>
      </c>
      <c r="X86" s="178">
        <f t="shared" si="31"/>
        <v>559998</v>
      </c>
      <c r="Y86" s="174">
        <f t="shared" si="32"/>
        <v>2013</v>
      </c>
      <c r="Z86" s="178">
        <f t="shared" si="33"/>
        <v>2799990</v>
      </c>
      <c r="AA86" s="178">
        <f t="shared" si="34"/>
        <v>0</v>
      </c>
      <c r="AB86" s="178">
        <f t="shared" si="35"/>
        <v>0</v>
      </c>
      <c r="AC86" s="178">
        <f t="shared" si="36"/>
        <v>0</v>
      </c>
      <c r="AD86" s="178">
        <f t="shared" si="42"/>
        <v>0</v>
      </c>
      <c r="AE86" s="178">
        <f t="shared" si="43"/>
        <v>0</v>
      </c>
      <c r="AF86" s="174">
        <f t="shared" si="37"/>
        <v>0</v>
      </c>
      <c r="AG86" s="236">
        <f t="shared" si="44"/>
        <v>10</v>
      </c>
      <c r="AH86" s="237">
        <f t="shared" si="38"/>
        <v>2799990</v>
      </c>
      <c r="AI86" s="237">
        <f t="shared" si="39"/>
        <v>2799990</v>
      </c>
      <c r="AJ86" s="237">
        <f t="shared" si="40"/>
        <v>2799990</v>
      </c>
      <c r="AK86" s="157"/>
      <c r="AL86" s="157"/>
      <c r="AM86" s="157"/>
    </row>
    <row r="87" spans="1:39" s="124" customFormat="1" x14ac:dyDescent="0.2">
      <c r="A87" s="216"/>
      <c r="B87" s="242" t="s">
        <v>281</v>
      </c>
      <c r="C87" s="242" t="str">
        <f t="shared" si="41"/>
        <v>2.07.02.01.11.0000</v>
      </c>
      <c r="D87" s="159" t="s">
        <v>277</v>
      </c>
      <c r="E87" s="242"/>
      <c r="F87" s="268" t="s">
        <v>286</v>
      </c>
      <c r="G87" s="163"/>
      <c r="H87" s="245" t="s">
        <v>195</v>
      </c>
      <c r="I87" s="245"/>
      <c r="J87" s="163"/>
      <c r="K87" s="225"/>
      <c r="L87" s="225"/>
      <c r="M87" s="225"/>
      <c r="N87" s="225"/>
      <c r="O87" s="245" t="s">
        <v>118</v>
      </c>
      <c r="P87" s="246">
        <v>210000</v>
      </c>
      <c r="Q87" s="203"/>
      <c r="R87" s="238"/>
      <c r="S87" s="238"/>
      <c r="T87" s="238"/>
      <c r="U87" s="174" t="str">
        <f t="shared" si="26"/>
        <v>2.07.02</v>
      </c>
      <c r="V87" s="158" t="str">
        <f t="shared" si="29"/>
        <v>ALAT KOMUNIKASI</v>
      </c>
      <c r="W87" s="174">
        <f t="shared" si="30"/>
        <v>5</v>
      </c>
      <c r="X87" s="178">
        <f t="shared" si="31"/>
        <v>41998</v>
      </c>
      <c r="Y87" s="174">
        <f t="shared" si="32"/>
        <v>2013</v>
      </c>
      <c r="Z87" s="178">
        <f t="shared" si="33"/>
        <v>209990</v>
      </c>
      <c r="AA87" s="178">
        <f t="shared" si="34"/>
        <v>0</v>
      </c>
      <c r="AB87" s="178">
        <f t="shared" si="35"/>
        <v>0</v>
      </c>
      <c r="AC87" s="178">
        <f t="shared" si="36"/>
        <v>0</v>
      </c>
      <c r="AD87" s="178">
        <f t="shared" si="42"/>
        <v>0</v>
      </c>
      <c r="AE87" s="178">
        <f t="shared" si="43"/>
        <v>0</v>
      </c>
      <c r="AF87" s="174">
        <f t="shared" si="37"/>
        <v>0</v>
      </c>
      <c r="AG87" s="236">
        <f t="shared" si="44"/>
        <v>10</v>
      </c>
      <c r="AH87" s="237">
        <f t="shared" si="38"/>
        <v>209990</v>
      </c>
      <c r="AI87" s="237">
        <f t="shared" si="39"/>
        <v>209990</v>
      </c>
      <c r="AJ87" s="237">
        <f t="shared" si="40"/>
        <v>209990</v>
      </c>
      <c r="AK87" s="155"/>
      <c r="AL87" s="155"/>
      <c r="AM87" s="155"/>
    </row>
    <row r="88" spans="1:39" s="124" customFormat="1" x14ac:dyDescent="0.2">
      <c r="A88" s="216"/>
      <c r="B88" s="159" t="s">
        <v>222</v>
      </c>
      <c r="C88" s="242" t="str">
        <f t="shared" si="41"/>
        <v>2.06.02.04.04</v>
      </c>
      <c r="D88" s="159" t="s">
        <v>215</v>
      </c>
      <c r="E88" s="242"/>
      <c r="F88" s="268" t="s">
        <v>174</v>
      </c>
      <c r="G88" s="275" t="s">
        <v>233</v>
      </c>
      <c r="H88" s="276" t="s">
        <v>236</v>
      </c>
      <c r="I88" s="245"/>
      <c r="J88" s="275" t="s">
        <v>239</v>
      </c>
      <c r="K88" s="225"/>
      <c r="L88" s="225"/>
      <c r="M88" s="225"/>
      <c r="N88" s="225"/>
      <c r="O88" s="276" t="s">
        <v>118</v>
      </c>
      <c r="P88" s="246">
        <v>25410000</v>
      </c>
      <c r="Q88" s="203" t="s">
        <v>110</v>
      </c>
      <c r="R88" s="238"/>
      <c r="S88" s="238"/>
      <c r="T88" s="238"/>
      <c r="U88" s="174" t="str">
        <f t="shared" si="26"/>
        <v>2.06.02</v>
      </c>
      <c r="V88" s="158" t="str">
        <f t="shared" si="29"/>
        <v>ALAT RUMAH TANGGA</v>
      </c>
      <c r="W88" s="174">
        <f t="shared" si="30"/>
        <v>5</v>
      </c>
      <c r="X88" s="178">
        <f t="shared" si="31"/>
        <v>5081998</v>
      </c>
      <c r="Y88" s="174">
        <f t="shared" si="32"/>
        <v>2013</v>
      </c>
      <c r="Z88" s="178">
        <f t="shared" si="33"/>
        <v>25409990</v>
      </c>
      <c r="AA88" s="178">
        <f t="shared" si="34"/>
        <v>0</v>
      </c>
      <c r="AB88" s="178">
        <f t="shared" si="35"/>
        <v>0</v>
      </c>
      <c r="AC88" s="178">
        <f t="shared" si="36"/>
        <v>0</v>
      </c>
      <c r="AD88" s="178">
        <f t="shared" si="42"/>
        <v>0</v>
      </c>
      <c r="AE88" s="178">
        <f t="shared" si="43"/>
        <v>0</v>
      </c>
      <c r="AF88" s="174">
        <f t="shared" si="37"/>
        <v>0</v>
      </c>
      <c r="AG88" s="236">
        <f t="shared" si="44"/>
        <v>10</v>
      </c>
      <c r="AH88" s="237">
        <f t="shared" si="38"/>
        <v>25409990</v>
      </c>
      <c r="AI88" s="237">
        <f t="shared" si="39"/>
        <v>25409990</v>
      </c>
      <c r="AJ88" s="237">
        <f t="shared" si="40"/>
        <v>25409990</v>
      </c>
      <c r="AK88" s="155"/>
      <c r="AL88" s="155"/>
      <c r="AM88" s="155"/>
    </row>
    <row r="89" spans="1:39" s="124" customFormat="1" x14ac:dyDescent="0.2">
      <c r="A89" s="216"/>
      <c r="B89" s="159" t="s">
        <v>225</v>
      </c>
      <c r="C89" s="242" t="str">
        <f t="shared" si="41"/>
        <v>2.06.04.01.08</v>
      </c>
      <c r="D89" s="159" t="s">
        <v>218</v>
      </c>
      <c r="E89" s="242"/>
      <c r="F89" s="268" t="s">
        <v>230</v>
      </c>
      <c r="G89" s="275" t="s">
        <v>235</v>
      </c>
      <c r="H89" s="276" t="s">
        <v>237</v>
      </c>
      <c r="I89" s="245"/>
      <c r="J89" s="275"/>
      <c r="K89" s="225"/>
      <c r="L89" s="225"/>
      <c r="M89" s="225"/>
      <c r="N89" s="225"/>
      <c r="O89" s="276" t="s">
        <v>118</v>
      </c>
      <c r="P89" s="246">
        <v>4000000</v>
      </c>
      <c r="Q89" s="203" t="s">
        <v>110</v>
      </c>
      <c r="R89" s="238"/>
      <c r="S89" s="238"/>
      <c r="T89" s="238"/>
      <c r="U89" s="174" t="str">
        <f t="shared" si="26"/>
        <v>2.06.04</v>
      </c>
      <c r="V89" s="158" t="str">
        <f t="shared" si="29"/>
        <v>MEJA DAN KURSI KERJA/RAPAT PEJABAT</v>
      </c>
      <c r="W89" s="174">
        <f t="shared" si="30"/>
        <v>5</v>
      </c>
      <c r="X89" s="178">
        <f t="shared" si="31"/>
        <v>799998</v>
      </c>
      <c r="Y89" s="174">
        <f t="shared" si="32"/>
        <v>2013</v>
      </c>
      <c r="Z89" s="178">
        <f t="shared" si="33"/>
        <v>3999990</v>
      </c>
      <c r="AA89" s="178">
        <f t="shared" si="34"/>
        <v>0</v>
      </c>
      <c r="AB89" s="178">
        <f t="shared" si="35"/>
        <v>0</v>
      </c>
      <c r="AC89" s="178">
        <f t="shared" si="36"/>
        <v>0</v>
      </c>
      <c r="AD89" s="178">
        <f t="shared" si="42"/>
        <v>0</v>
      </c>
      <c r="AE89" s="178">
        <f t="shared" si="43"/>
        <v>0</v>
      </c>
      <c r="AF89" s="174">
        <f t="shared" si="37"/>
        <v>0</v>
      </c>
      <c r="AG89" s="236">
        <f t="shared" si="44"/>
        <v>10</v>
      </c>
      <c r="AH89" s="237">
        <f t="shared" si="38"/>
        <v>3999990</v>
      </c>
      <c r="AI89" s="237">
        <f t="shared" si="39"/>
        <v>3999990</v>
      </c>
      <c r="AJ89" s="237">
        <f t="shared" si="40"/>
        <v>3999990</v>
      </c>
      <c r="AK89" s="155"/>
      <c r="AL89" s="155"/>
      <c r="AM89" s="155"/>
    </row>
    <row r="90" spans="1:39" s="124" customFormat="1" x14ac:dyDescent="0.2">
      <c r="A90" s="216"/>
      <c r="B90" s="159" t="s">
        <v>226</v>
      </c>
      <c r="C90" s="242" t="str">
        <f t="shared" si="41"/>
        <v>2.06.02.01.49</v>
      </c>
      <c r="D90" s="159" t="s">
        <v>219</v>
      </c>
      <c r="E90" s="242"/>
      <c r="F90" s="268" t="s">
        <v>231</v>
      </c>
      <c r="G90" s="275" t="s">
        <v>235</v>
      </c>
      <c r="H90" s="276" t="s">
        <v>237</v>
      </c>
      <c r="I90" s="245"/>
      <c r="J90" s="275"/>
      <c r="K90" s="225"/>
      <c r="L90" s="225"/>
      <c r="M90" s="225"/>
      <c r="N90" s="225"/>
      <c r="O90" s="276" t="s">
        <v>118</v>
      </c>
      <c r="P90" s="246">
        <v>3000000</v>
      </c>
      <c r="Q90" s="203" t="s">
        <v>110</v>
      </c>
      <c r="R90" s="238"/>
      <c r="S90" s="238"/>
      <c r="T90" s="238"/>
      <c r="U90" s="174" t="str">
        <f t="shared" si="26"/>
        <v>2.06.02</v>
      </c>
      <c r="V90" s="158" t="str">
        <f t="shared" si="29"/>
        <v>ALAT RUMAH TANGGA</v>
      </c>
      <c r="W90" s="174">
        <f t="shared" si="30"/>
        <v>5</v>
      </c>
      <c r="X90" s="178">
        <f t="shared" si="31"/>
        <v>599998</v>
      </c>
      <c r="Y90" s="174">
        <f t="shared" si="32"/>
        <v>2013</v>
      </c>
      <c r="Z90" s="178">
        <f t="shared" si="33"/>
        <v>2999990</v>
      </c>
      <c r="AA90" s="178">
        <f t="shared" si="34"/>
        <v>0</v>
      </c>
      <c r="AB90" s="178">
        <f t="shared" si="35"/>
        <v>0</v>
      </c>
      <c r="AC90" s="178">
        <f t="shared" si="36"/>
        <v>0</v>
      </c>
      <c r="AD90" s="178">
        <f t="shared" si="42"/>
        <v>0</v>
      </c>
      <c r="AE90" s="178">
        <f t="shared" si="43"/>
        <v>0</v>
      </c>
      <c r="AF90" s="174">
        <f t="shared" si="37"/>
        <v>0</v>
      </c>
      <c r="AG90" s="236">
        <f t="shared" si="44"/>
        <v>10</v>
      </c>
      <c r="AH90" s="237">
        <f t="shared" si="38"/>
        <v>2999990</v>
      </c>
      <c r="AI90" s="237">
        <f t="shared" si="39"/>
        <v>2999990</v>
      </c>
      <c r="AJ90" s="237">
        <f t="shared" si="40"/>
        <v>2999990</v>
      </c>
      <c r="AK90" s="155"/>
      <c r="AL90" s="155"/>
      <c r="AM90" s="155"/>
    </row>
    <row r="91" spans="1:39" s="124" customFormat="1" x14ac:dyDescent="0.2">
      <c r="A91" s="216"/>
      <c r="B91" s="159" t="s">
        <v>302</v>
      </c>
      <c r="C91" s="242" t="str">
        <f t="shared" si="41"/>
        <v>2.06.02.06.21</v>
      </c>
      <c r="D91" s="159" t="s">
        <v>299</v>
      </c>
      <c r="E91" s="242"/>
      <c r="F91" s="268" t="s">
        <v>303</v>
      </c>
      <c r="G91" s="275" t="s">
        <v>235</v>
      </c>
      <c r="H91" s="275" t="s">
        <v>238</v>
      </c>
      <c r="I91" s="245"/>
      <c r="J91" s="275"/>
      <c r="K91" s="225"/>
      <c r="L91" s="225"/>
      <c r="M91" s="225"/>
      <c r="N91" s="225"/>
      <c r="O91" s="276" t="s">
        <v>118</v>
      </c>
      <c r="P91" s="246">
        <v>7870000</v>
      </c>
      <c r="Q91" s="203" t="s">
        <v>110</v>
      </c>
      <c r="R91" s="238"/>
      <c r="S91" s="238"/>
      <c r="T91" s="238"/>
      <c r="U91" s="174" t="str">
        <f t="shared" si="26"/>
        <v>2.06.02</v>
      </c>
      <c r="V91" s="158" t="str">
        <f t="shared" si="29"/>
        <v>ALAT RUMAH TANGGA</v>
      </c>
      <c r="W91" s="174">
        <f t="shared" si="30"/>
        <v>5</v>
      </c>
      <c r="X91" s="178">
        <f t="shared" si="31"/>
        <v>1573998</v>
      </c>
      <c r="Y91" s="174">
        <f t="shared" si="32"/>
        <v>2013</v>
      </c>
      <c r="Z91" s="178">
        <f t="shared" si="33"/>
        <v>7869990</v>
      </c>
      <c r="AA91" s="178">
        <f t="shared" si="34"/>
        <v>0</v>
      </c>
      <c r="AB91" s="178">
        <f t="shared" si="35"/>
        <v>0</v>
      </c>
      <c r="AC91" s="178">
        <f t="shared" si="36"/>
        <v>0</v>
      </c>
      <c r="AD91" s="178">
        <f t="shared" si="42"/>
        <v>0</v>
      </c>
      <c r="AE91" s="178">
        <f t="shared" si="43"/>
        <v>0</v>
      </c>
      <c r="AF91" s="174">
        <f t="shared" si="37"/>
        <v>0</v>
      </c>
      <c r="AG91" s="236">
        <f t="shared" si="44"/>
        <v>10</v>
      </c>
      <c r="AH91" s="237">
        <f t="shared" si="38"/>
        <v>7869990</v>
      </c>
      <c r="AI91" s="237">
        <f t="shared" si="39"/>
        <v>7869990</v>
      </c>
      <c r="AJ91" s="237">
        <f t="shared" si="40"/>
        <v>7869990</v>
      </c>
      <c r="AK91" s="155"/>
      <c r="AL91" s="155"/>
      <c r="AM91" s="155"/>
    </row>
    <row r="92" spans="1:39" s="124" customFormat="1" x14ac:dyDescent="0.2">
      <c r="A92" s="216"/>
      <c r="B92" s="159" t="s">
        <v>302</v>
      </c>
      <c r="C92" s="242" t="str">
        <f t="shared" si="41"/>
        <v>2.06.02.06.21</v>
      </c>
      <c r="D92" s="159" t="s">
        <v>300</v>
      </c>
      <c r="E92" s="242"/>
      <c r="F92" s="268" t="s">
        <v>304</v>
      </c>
      <c r="G92" s="275" t="s">
        <v>235</v>
      </c>
      <c r="H92" s="275" t="s">
        <v>238</v>
      </c>
      <c r="I92" s="245"/>
      <c r="J92" s="275"/>
      <c r="K92" s="225"/>
      <c r="L92" s="225"/>
      <c r="M92" s="225"/>
      <c r="N92" s="225"/>
      <c r="O92" s="276" t="s">
        <v>118</v>
      </c>
      <c r="P92" s="246">
        <v>29700000</v>
      </c>
      <c r="Q92" s="203" t="s">
        <v>110</v>
      </c>
      <c r="R92" s="238"/>
      <c r="S92" s="238"/>
      <c r="T92" s="238"/>
      <c r="U92" s="174" t="str">
        <f t="shared" si="26"/>
        <v>2.06.02</v>
      </c>
      <c r="V92" s="158" t="str">
        <f t="shared" si="29"/>
        <v>ALAT RUMAH TANGGA</v>
      </c>
      <c r="W92" s="174">
        <f t="shared" si="30"/>
        <v>5</v>
      </c>
      <c r="X92" s="178">
        <f t="shared" si="31"/>
        <v>5939998</v>
      </c>
      <c r="Y92" s="174">
        <f t="shared" si="32"/>
        <v>2013</v>
      </c>
      <c r="Z92" s="178">
        <f t="shared" si="33"/>
        <v>29699990</v>
      </c>
      <c r="AA92" s="178">
        <f t="shared" si="34"/>
        <v>0</v>
      </c>
      <c r="AB92" s="178">
        <f t="shared" si="35"/>
        <v>0</v>
      </c>
      <c r="AC92" s="178">
        <f t="shared" si="36"/>
        <v>0</v>
      </c>
      <c r="AD92" s="178">
        <f t="shared" si="42"/>
        <v>0</v>
      </c>
      <c r="AE92" s="178">
        <f t="shared" si="43"/>
        <v>0</v>
      </c>
      <c r="AF92" s="174">
        <f t="shared" si="37"/>
        <v>0</v>
      </c>
      <c r="AG92" s="236">
        <f t="shared" si="44"/>
        <v>10</v>
      </c>
      <c r="AH92" s="237">
        <f t="shared" si="38"/>
        <v>29699990</v>
      </c>
      <c r="AI92" s="237">
        <f t="shared" si="39"/>
        <v>29699990</v>
      </c>
      <c r="AJ92" s="237">
        <f t="shared" si="40"/>
        <v>29699990</v>
      </c>
      <c r="AK92" s="155"/>
      <c r="AL92" s="155"/>
      <c r="AM92" s="155"/>
    </row>
    <row r="93" spans="1:39" s="124" customFormat="1" x14ac:dyDescent="0.2">
      <c r="A93" s="216"/>
      <c r="B93" s="159"/>
      <c r="C93" s="159"/>
      <c r="D93" s="159" t="s">
        <v>301</v>
      </c>
      <c r="E93" s="242"/>
      <c r="F93" s="162"/>
      <c r="G93" s="163"/>
      <c r="H93" s="245"/>
      <c r="I93" s="245"/>
      <c r="J93" s="163"/>
      <c r="K93" s="225"/>
      <c r="L93" s="225"/>
      <c r="M93" s="225"/>
      <c r="N93" s="225"/>
      <c r="O93" s="276" t="s">
        <v>118</v>
      </c>
      <c r="P93" s="246">
        <v>3860000</v>
      </c>
      <c r="Q93" s="203"/>
      <c r="R93" s="238"/>
      <c r="S93" s="238"/>
      <c r="T93" s="238"/>
      <c r="U93" s="174" t="str">
        <f t="shared" ref="U93:U95" si="45">MID(B93,2,7)</f>
        <v/>
      </c>
      <c r="V93" s="158"/>
      <c r="W93" s="174"/>
      <c r="X93" s="178"/>
      <c r="Y93" s="174">
        <f t="shared" si="32"/>
        <v>2013</v>
      </c>
      <c r="Z93" s="178">
        <f t="shared" si="33"/>
        <v>3859990</v>
      </c>
      <c r="AA93" s="178">
        <f t="shared" si="34"/>
        <v>0</v>
      </c>
      <c r="AB93" s="178">
        <f t="shared" si="35"/>
        <v>0</v>
      </c>
      <c r="AC93" s="178">
        <f t="shared" si="36"/>
        <v>0</v>
      </c>
      <c r="AD93" s="178">
        <f t="shared" si="42"/>
        <v>0</v>
      </c>
      <c r="AE93" s="178">
        <f t="shared" si="43"/>
        <v>0</v>
      </c>
      <c r="AF93" s="174">
        <f t="shared" si="37"/>
        <v>0</v>
      </c>
      <c r="AG93" s="236">
        <f t="shared" si="44"/>
        <v>10</v>
      </c>
      <c r="AH93" s="237">
        <f t="shared" si="38"/>
        <v>3859990</v>
      </c>
      <c r="AI93" s="237">
        <f t="shared" si="39"/>
        <v>3859990</v>
      </c>
      <c r="AJ93" s="237">
        <f t="shared" si="40"/>
        <v>3859990</v>
      </c>
      <c r="AK93" s="155"/>
      <c r="AL93" s="155"/>
      <c r="AM93" s="155"/>
    </row>
    <row r="94" spans="1:39" s="124" customFormat="1" x14ac:dyDescent="0.2">
      <c r="A94" s="216"/>
      <c r="B94" s="159" t="s">
        <v>585</v>
      </c>
      <c r="C94" s="159" t="str">
        <f>MID(B94,2,18)</f>
        <v>2.07.01.01.01</v>
      </c>
      <c r="D94" s="166" t="s">
        <v>299</v>
      </c>
      <c r="E94" s="262" t="s">
        <v>354</v>
      </c>
      <c r="F94" s="164" t="s">
        <v>361</v>
      </c>
      <c r="G94" s="163"/>
      <c r="H94" s="245" t="s">
        <v>238</v>
      </c>
      <c r="I94" s="245">
        <v>2014</v>
      </c>
      <c r="J94" s="163"/>
      <c r="K94" s="225"/>
      <c r="L94" s="225"/>
      <c r="M94" s="225"/>
      <c r="N94" s="225"/>
      <c r="O94" s="276" t="s">
        <v>118</v>
      </c>
      <c r="P94" s="167">
        <v>9000000</v>
      </c>
      <c r="Q94" s="203" t="s">
        <v>110</v>
      </c>
      <c r="R94" s="238"/>
      <c r="S94" s="238"/>
      <c r="T94" s="238"/>
      <c r="U94" s="174" t="str">
        <f t="shared" si="45"/>
        <v>2.07.01</v>
      </c>
      <c r="V94" s="158" t="str">
        <f>VLOOKUP(U94,kelompok,2,0)</f>
        <v>ALAT STUDIO</v>
      </c>
      <c r="W94" s="174">
        <f>VLOOKUP(U94,MASAMANFAAT,4,0)</f>
        <v>5</v>
      </c>
      <c r="X94" s="178">
        <f t="shared" si="31"/>
        <v>1799998</v>
      </c>
      <c r="Y94" s="174">
        <v>0</v>
      </c>
      <c r="Z94" s="178">
        <f t="shared" si="33"/>
        <v>0</v>
      </c>
      <c r="AA94" s="178">
        <f t="shared" si="34"/>
        <v>1799998</v>
      </c>
      <c r="AB94" s="178">
        <f t="shared" si="35"/>
        <v>1799998</v>
      </c>
      <c r="AC94" s="178">
        <f t="shared" si="36"/>
        <v>1799998</v>
      </c>
      <c r="AD94" s="178">
        <f t="shared" si="42"/>
        <v>1799998</v>
      </c>
      <c r="AE94" s="178">
        <f t="shared" si="43"/>
        <v>1799998</v>
      </c>
      <c r="AF94" s="174">
        <f t="shared" si="37"/>
        <v>2014</v>
      </c>
      <c r="AG94" s="236">
        <f t="shared" si="44"/>
        <v>10</v>
      </c>
      <c r="AH94" s="237">
        <f t="shared" si="38"/>
        <v>5399994</v>
      </c>
      <c r="AI94" s="237">
        <f t="shared" si="39"/>
        <v>7199992</v>
      </c>
      <c r="AJ94" s="237">
        <f t="shared" si="40"/>
        <v>8999990</v>
      </c>
      <c r="AK94" s="155"/>
      <c r="AL94" s="155"/>
      <c r="AM94" s="155"/>
    </row>
    <row r="95" spans="1:39" s="124" customFormat="1" x14ac:dyDescent="0.2">
      <c r="A95" s="216"/>
      <c r="B95" s="159" t="s">
        <v>586</v>
      </c>
      <c r="C95" s="159" t="str">
        <f>MID(B95,2,18)</f>
        <v>2.07.02.01.07</v>
      </c>
      <c r="D95" s="166" t="s">
        <v>360</v>
      </c>
      <c r="E95" s="262" t="s">
        <v>354</v>
      </c>
      <c r="F95" s="164" t="s">
        <v>362</v>
      </c>
      <c r="G95" s="163"/>
      <c r="H95" s="245" t="s">
        <v>238</v>
      </c>
      <c r="I95" s="245">
        <v>2014</v>
      </c>
      <c r="J95" s="163"/>
      <c r="K95" s="225"/>
      <c r="L95" s="225"/>
      <c r="M95" s="225"/>
      <c r="N95" s="225"/>
      <c r="O95" s="276" t="s">
        <v>118</v>
      </c>
      <c r="P95" s="168">
        <v>2500000</v>
      </c>
      <c r="Q95" s="203" t="s">
        <v>110</v>
      </c>
      <c r="R95" s="238"/>
      <c r="S95" s="238"/>
      <c r="T95" s="238"/>
      <c r="U95" s="174" t="str">
        <f t="shared" si="45"/>
        <v>2.07.02</v>
      </c>
      <c r="V95" s="158" t="str">
        <f>VLOOKUP(U95,kelompok,2,0)</f>
        <v>ALAT KOMUNIKASI</v>
      </c>
      <c r="W95" s="174">
        <f>VLOOKUP(U95,MASAMANFAAT,4,0)</f>
        <v>5</v>
      </c>
      <c r="X95" s="178">
        <f t="shared" si="31"/>
        <v>499998</v>
      </c>
      <c r="Y95" s="174">
        <v>0</v>
      </c>
      <c r="Z95" s="178">
        <f t="shared" si="33"/>
        <v>0</v>
      </c>
      <c r="AA95" s="178">
        <f t="shared" si="34"/>
        <v>499998</v>
      </c>
      <c r="AB95" s="178">
        <f t="shared" si="35"/>
        <v>499998</v>
      </c>
      <c r="AC95" s="178">
        <f t="shared" si="36"/>
        <v>499998</v>
      </c>
      <c r="AD95" s="178">
        <f t="shared" si="42"/>
        <v>499998</v>
      </c>
      <c r="AE95" s="178">
        <f t="shared" si="43"/>
        <v>499998</v>
      </c>
      <c r="AF95" s="174">
        <f t="shared" si="37"/>
        <v>2014</v>
      </c>
      <c r="AG95" s="236">
        <f t="shared" si="44"/>
        <v>10</v>
      </c>
      <c r="AH95" s="237">
        <f t="shared" si="38"/>
        <v>1499994</v>
      </c>
      <c r="AI95" s="237">
        <f t="shared" si="39"/>
        <v>1999992</v>
      </c>
      <c r="AJ95" s="237">
        <f t="shared" si="40"/>
        <v>2499990</v>
      </c>
      <c r="AK95" s="155"/>
      <c r="AL95" s="155"/>
      <c r="AM95" s="155"/>
    </row>
    <row r="96" spans="1:39" s="124" customFormat="1" ht="14" x14ac:dyDescent="0.2">
      <c r="A96" s="216"/>
      <c r="B96" s="227"/>
      <c r="C96" s="227"/>
      <c r="D96" s="159"/>
      <c r="E96" s="242"/>
      <c r="F96" s="162"/>
      <c r="G96" s="163"/>
      <c r="H96" s="245"/>
      <c r="I96" s="245"/>
      <c r="J96" s="163"/>
      <c r="K96" s="225"/>
      <c r="L96" s="225"/>
      <c r="M96" s="225"/>
      <c r="N96" s="225"/>
      <c r="O96" s="245"/>
      <c r="P96" s="246"/>
      <c r="Q96" s="203"/>
      <c r="R96" s="238"/>
      <c r="S96" s="238"/>
      <c r="T96" s="238"/>
      <c r="U96" s="174"/>
      <c r="V96" s="207">
        <f t="shared" ref="V96:V108" si="46">IF(P96&lt;300000,P96,"0")</f>
        <v>0</v>
      </c>
      <c r="W96" s="174"/>
      <c r="X96" s="174"/>
      <c r="Y96" s="174"/>
      <c r="Z96" s="174"/>
      <c r="AA96" s="174"/>
      <c r="AB96" s="174"/>
      <c r="AC96" s="178">
        <f t="shared" si="36"/>
        <v>0</v>
      </c>
      <c r="AD96" s="178"/>
      <c r="AE96" s="178"/>
      <c r="AF96" s="174"/>
      <c r="AG96" s="236">
        <f t="shared" ref="AG96:AG108" si="47">P96-(Z96+AA96+AB96+AC96)</f>
        <v>0</v>
      </c>
      <c r="AH96" s="174"/>
      <c r="AI96" s="174"/>
      <c r="AJ96" s="174"/>
      <c r="AK96" s="155"/>
      <c r="AL96" s="155"/>
      <c r="AM96" s="155"/>
    </row>
    <row r="97" spans="1:39" s="124" customFormat="1" x14ac:dyDescent="0.2">
      <c r="A97" s="230" t="s">
        <v>38</v>
      </c>
      <c r="B97" s="217" t="s">
        <v>39</v>
      </c>
      <c r="C97" s="217"/>
      <c r="D97" s="204" t="s">
        <v>213</v>
      </c>
      <c r="E97" s="242"/>
      <c r="F97" s="162"/>
      <c r="G97" s="163"/>
      <c r="H97" s="245"/>
      <c r="I97" s="245"/>
      <c r="J97" s="163"/>
      <c r="K97" s="225"/>
      <c r="L97" s="225"/>
      <c r="M97" s="225"/>
      <c r="N97" s="225"/>
      <c r="O97" s="245"/>
      <c r="P97" s="246"/>
      <c r="Q97" s="203"/>
      <c r="R97" s="238"/>
      <c r="S97" s="238"/>
      <c r="T97" s="238"/>
      <c r="U97" s="174"/>
      <c r="V97" s="207">
        <f t="shared" si="46"/>
        <v>0</v>
      </c>
      <c r="W97" s="174"/>
      <c r="X97" s="174"/>
      <c r="Y97" s="174"/>
      <c r="Z97" s="174"/>
      <c r="AA97" s="174"/>
      <c r="AB97" s="174"/>
      <c r="AC97" s="178">
        <f t="shared" si="36"/>
        <v>0</v>
      </c>
      <c r="AD97" s="178"/>
      <c r="AE97" s="178"/>
      <c r="AF97" s="174"/>
      <c r="AG97" s="236">
        <f t="shared" si="47"/>
        <v>0</v>
      </c>
      <c r="AH97" s="174"/>
      <c r="AI97" s="174"/>
      <c r="AJ97" s="174"/>
      <c r="AK97" s="155"/>
      <c r="AL97" s="155"/>
      <c r="AM97" s="155"/>
    </row>
    <row r="98" spans="1:39" s="124" customFormat="1" ht="14" x14ac:dyDescent="0.2">
      <c r="A98" s="216"/>
      <c r="B98" s="227"/>
      <c r="C98" s="227"/>
      <c r="D98" s="159"/>
      <c r="E98" s="242"/>
      <c r="F98" s="162"/>
      <c r="G98" s="163"/>
      <c r="H98" s="245"/>
      <c r="I98" s="245"/>
      <c r="J98" s="163"/>
      <c r="K98" s="225"/>
      <c r="L98" s="225"/>
      <c r="M98" s="225"/>
      <c r="N98" s="225"/>
      <c r="O98" s="245"/>
      <c r="P98" s="246"/>
      <c r="Q98" s="203"/>
      <c r="R98" s="238"/>
      <c r="S98" s="238"/>
      <c r="T98" s="238"/>
      <c r="U98" s="174"/>
      <c r="V98" s="207">
        <f t="shared" si="46"/>
        <v>0</v>
      </c>
      <c r="W98" s="174"/>
      <c r="X98" s="174"/>
      <c r="Y98" s="174"/>
      <c r="Z98" s="174"/>
      <c r="AA98" s="174"/>
      <c r="AB98" s="174"/>
      <c r="AC98" s="178">
        <f t="shared" si="36"/>
        <v>0</v>
      </c>
      <c r="AD98" s="178"/>
      <c r="AE98" s="178"/>
      <c r="AF98" s="174"/>
      <c r="AG98" s="236">
        <f t="shared" si="47"/>
        <v>0</v>
      </c>
      <c r="AH98" s="174"/>
      <c r="AI98" s="174"/>
      <c r="AJ98" s="174"/>
      <c r="AK98" s="155"/>
      <c r="AL98" s="155"/>
      <c r="AM98" s="155"/>
    </row>
    <row r="99" spans="1:39" s="124" customFormat="1" ht="14" x14ac:dyDescent="0.2">
      <c r="A99" s="216"/>
      <c r="B99" s="227"/>
      <c r="C99" s="227"/>
      <c r="D99" s="159"/>
      <c r="E99" s="242"/>
      <c r="F99" s="162"/>
      <c r="G99" s="163"/>
      <c r="H99" s="245"/>
      <c r="I99" s="245"/>
      <c r="J99" s="163"/>
      <c r="K99" s="225"/>
      <c r="L99" s="225"/>
      <c r="M99" s="225"/>
      <c r="N99" s="225"/>
      <c r="O99" s="245"/>
      <c r="P99" s="246"/>
      <c r="Q99" s="203"/>
      <c r="R99" s="238"/>
      <c r="S99" s="238"/>
      <c r="T99" s="238"/>
      <c r="U99" s="174"/>
      <c r="V99" s="207">
        <f t="shared" si="46"/>
        <v>0</v>
      </c>
      <c r="W99" s="174"/>
      <c r="X99" s="174"/>
      <c r="Y99" s="174"/>
      <c r="Z99" s="174"/>
      <c r="AA99" s="174"/>
      <c r="AB99" s="174"/>
      <c r="AC99" s="178">
        <f t="shared" si="36"/>
        <v>0</v>
      </c>
      <c r="AD99" s="178"/>
      <c r="AE99" s="178"/>
      <c r="AF99" s="174"/>
      <c r="AG99" s="236">
        <f t="shared" si="47"/>
        <v>0</v>
      </c>
      <c r="AH99" s="174"/>
      <c r="AI99" s="174"/>
      <c r="AJ99" s="174"/>
      <c r="AK99" s="155"/>
      <c r="AL99" s="155"/>
      <c r="AM99" s="155"/>
    </row>
    <row r="100" spans="1:39" s="124" customFormat="1" x14ac:dyDescent="0.2">
      <c r="A100" s="230" t="s">
        <v>40</v>
      </c>
      <c r="B100" s="217" t="s">
        <v>41</v>
      </c>
      <c r="C100" s="217"/>
      <c r="D100" s="204" t="s">
        <v>213</v>
      </c>
      <c r="E100" s="242"/>
      <c r="F100" s="162"/>
      <c r="G100" s="163"/>
      <c r="H100" s="245"/>
      <c r="I100" s="245"/>
      <c r="J100" s="163"/>
      <c r="K100" s="225"/>
      <c r="L100" s="225"/>
      <c r="M100" s="225"/>
      <c r="N100" s="225"/>
      <c r="O100" s="245"/>
      <c r="P100" s="246"/>
      <c r="Q100" s="203"/>
      <c r="R100" s="238"/>
      <c r="S100" s="238"/>
      <c r="T100" s="238"/>
      <c r="U100" s="174"/>
      <c r="V100" s="207">
        <f t="shared" si="46"/>
        <v>0</v>
      </c>
      <c r="W100" s="174"/>
      <c r="X100" s="174"/>
      <c r="Y100" s="174"/>
      <c r="Z100" s="174"/>
      <c r="AA100" s="174"/>
      <c r="AB100" s="174"/>
      <c r="AC100" s="178">
        <f t="shared" si="36"/>
        <v>0</v>
      </c>
      <c r="AD100" s="178"/>
      <c r="AE100" s="178"/>
      <c r="AF100" s="174"/>
      <c r="AG100" s="236">
        <f t="shared" si="47"/>
        <v>0</v>
      </c>
      <c r="AH100" s="174"/>
      <c r="AI100" s="174"/>
      <c r="AJ100" s="174"/>
      <c r="AK100" s="155"/>
      <c r="AL100" s="155"/>
      <c r="AM100" s="155"/>
    </row>
    <row r="101" spans="1:39" s="124" customFormat="1" ht="14" x14ac:dyDescent="0.2">
      <c r="A101" s="216"/>
      <c r="B101" s="227"/>
      <c r="C101" s="227"/>
      <c r="D101" s="159"/>
      <c r="E101" s="242"/>
      <c r="F101" s="162"/>
      <c r="G101" s="163"/>
      <c r="H101" s="245"/>
      <c r="I101" s="245"/>
      <c r="J101" s="163"/>
      <c r="K101" s="225"/>
      <c r="L101" s="225"/>
      <c r="M101" s="225"/>
      <c r="N101" s="225"/>
      <c r="O101" s="245"/>
      <c r="P101" s="246"/>
      <c r="Q101" s="203"/>
      <c r="R101" s="238"/>
      <c r="S101" s="238"/>
      <c r="T101" s="238"/>
      <c r="U101" s="174"/>
      <c r="V101" s="207">
        <f t="shared" si="46"/>
        <v>0</v>
      </c>
      <c r="W101" s="174"/>
      <c r="X101" s="174"/>
      <c r="Y101" s="174"/>
      <c r="Z101" s="174"/>
      <c r="AA101" s="174"/>
      <c r="AB101" s="174"/>
      <c r="AC101" s="178">
        <f t="shared" si="36"/>
        <v>0</v>
      </c>
      <c r="AD101" s="178"/>
      <c r="AE101" s="178"/>
      <c r="AF101" s="174"/>
      <c r="AG101" s="236">
        <f t="shared" si="47"/>
        <v>0</v>
      </c>
      <c r="AH101" s="174"/>
      <c r="AI101" s="174"/>
      <c r="AJ101" s="174"/>
      <c r="AK101" s="155"/>
      <c r="AL101" s="155"/>
      <c r="AM101" s="155"/>
    </row>
    <row r="102" spans="1:39" s="124" customFormat="1" ht="14" x14ac:dyDescent="0.2">
      <c r="A102" s="216"/>
      <c r="B102" s="227"/>
      <c r="C102" s="227"/>
      <c r="D102" s="159"/>
      <c r="E102" s="242"/>
      <c r="F102" s="162"/>
      <c r="G102" s="163"/>
      <c r="H102" s="245"/>
      <c r="I102" s="245"/>
      <c r="J102" s="163"/>
      <c r="K102" s="225"/>
      <c r="L102" s="225"/>
      <c r="M102" s="225"/>
      <c r="N102" s="225"/>
      <c r="O102" s="245"/>
      <c r="P102" s="246"/>
      <c r="Q102" s="203"/>
      <c r="R102" s="238"/>
      <c r="S102" s="238"/>
      <c r="T102" s="238"/>
      <c r="U102" s="174"/>
      <c r="V102" s="207">
        <f t="shared" si="46"/>
        <v>0</v>
      </c>
      <c r="W102" s="174"/>
      <c r="X102" s="174"/>
      <c r="Y102" s="174"/>
      <c r="Z102" s="174"/>
      <c r="AA102" s="174"/>
      <c r="AB102" s="174"/>
      <c r="AC102" s="178">
        <f t="shared" si="36"/>
        <v>0</v>
      </c>
      <c r="AD102" s="178"/>
      <c r="AE102" s="178"/>
      <c r="AF102" s="174"/>
      <c r="AG102" s="236">
        <f t="shared" si="47"/>
        <v>0</v>
      </c>
      <c r="AH102" s="174"/>
      <c r="AI102" s="174"/>
      <c r="AJ102" s="174"/>
      <c r="AK102" s="155"/>
      <c r="AL102" s="155"/>
      <c r="AM102" s="155"/>
    </row>
    <row r="103" spans="1:39" s="124" customFormat="1" x14ac:dyDescent="0.2">
      <c r="A103" s="230" t="s">
        <v>42</v>
      </c>
      <c r="B103" s="217" t="s">
        <v>43</v>
      </c>
      <c r="C103" s="217"/>
      <c r="D103" s="204" t="s">
        <v>213</v>
      </c>
      <c r="E103" s="242"/>
      <c r="F103" s="162"/>
      <c r="G103" s="163"/>
      <c r="H103" s="245"/>
      <c r="I103" s="245"/>
      <c r="J103" s="163"/>
      <c r="K103" s="225"/>
      <c r="L103" s="225"/>
      <c r="M103" s="225"/>
      <c r="N103" s="225"/>
      <c r="O103" s="245"/>
      <c r="P103" s="246"/>
      <c r="Q103" s="203"/>
      <c r="R103" s="238"/>
      <c r="S103" s="238"/>
      <c r="T103" s="238"/>
      <c r="U103" s="174"/>
      <c r="V103" s="207">
        <f t="shared" si="46"/>
        <v>0</v>
      </c>
      <c r="W103" s="174"/>
      <c r="X103" s="174"/>
      <c r="Y103" s="174"/>
      <c r="Z103" s="174"/>
      <c r="AA103" s="174"/>
      <c r="AB103" s="174"/>
      <c r="AC103" s="178">
        <f t="shared" si="36"/>
        <v>0</v>
      </c>
      <c r="AD103" s="178"/>
      <c r="AE103" s="178"/>
      <c r="AF103" s="174"/>
      <c r="AG103" s="236">
        <f t="shared" si="47"/>
        <v>0</v>
      </c>
      <c r="AH103" s="174"/>
      <c r="AI103" s="174"/>
      <c r="AJ103" s="174"/>
      <c r="AK103" s="155"/>
      <c r="AL103" s="155"/>
      <c r="AM103" s="155"/>
    </row>
    <row r="104" spans="1:39" s="124" customFormat="1" ht="14" x14ac:dyDescent="0.2">
      <c r="A104" s="216"/>
      <c r="B104" s="227"/>
      <c r="C104" s="227"/>
      <c r="D104" s="159"/>
      <c r="E104" s="242"/>
      <c r="F104" s="162"/>
      <c r="G104" s="163"/>
      <c r="H104" s="245"/>
      <c r="I104" s="245"/>
      <c r="J104" s="163"/>
      <c r="K104" s="225"/>
      <c r="L104" s="225"/>
      <c r="M104" s="225"/>
      <c r="N104" s="225"/>
      <c r="O104" s="245"/>
      <c r="P104" s="246"/>
      <c r="Q104" s="203"/>
      <c r="R104" s="238"/>
      <c r="S104" s="238"/>
      <c r="T104" s="238"/>
      <c r="U104" s="174"/>
      <c r="V104" s="207">
        <f t="shared" si="46"/>
        <v>0</v>
      </c>
      <c r="W104" s="174"/>
      <c r="X104" s="174"/>
      <c r="Y104" s="174"/>
      <c r="Z104" s="174"/>
      <c r="AA104" s="174"/>
      <c r="AB104" s="174"/>
      <c r="AC104" s="178">
        <f t="shared" si="36"/>
        <v>0</v>
      </c>
      <c r="AD104" s="178"/>
      <c r="AE104" s="178"/>
      <c r="AF104" s="174"/>
      <c r="AG104" s="236">
        <f t="shared" si="47"/>
        <v>0</v>
      </c>
      <c r="AH104" s="174"/>
      <c r="AI104" s="174"/>
      <c r="AJ104" s="174"/>
      <c r="AK104" s="155"/>
      <c r="AL104" s="155"/>
      <c r="AM104" s="155"/>
    </row>
    <row r="105" spans="1:39" s="124" customFormat="1" ht="14" x14ac:dyDescent="0.2">
      <c r="A105" s="216"/>
      <c r="B105" s="227"/>
      <c r="C105" s="227"/>
      <c r="D105" s="159"/>
      <c r="E105" s="242"/>
      <c r="F105" s="162"/>
      <c r="G105" s="163"/>
      <c r="H105" s="245"/>
      <c r="I105" s="245"/>
      <c r="J105" s="163"/>
      <c r="K105" s="225"/>
      <c r="L105" s="225"/>
      <c r="M105" s="225"/>
      <c r="N105" s="225"/>
      <c r="O105" s="245"/>
      <c r="P105" s="246"/>
      <c r="Q105" s="203"/>
      <c r="R105" s="238"/>
      <c r="S105" s="238"/>
      <c r="T105" s="238"/>
      <c r="U105" s="174"/>
      <c r="V105" s="207">
        <f t="shared" si="46"/>
        <v>0</v>
      </c>
      <c r="W105" s="174"/>
      <c r="X105" s="174"/>
      <c r="Y105" s="174"/>
      <c r="Z105" s="174"/>
      <c r="AA105" s="174"/>
      <c r="AB105" s="174"/>
      <c r="AC105" s="178">
        <f t="shared" si="36"/>
        <v>0</v>
      </c>
      <c r="AD105" s="178"/>
      <c r="AE105" s="178"/>
      <c r="AF105" s="174"/>
      <c r="AG105" s="236">
        <f t="shared" si="47"/>
        <v>0</v>
      </c>
      <c r="AH105" s="174"/>
      <c r="AI105" s="174"/>
      <c r="AJ105" s="174"/>
      <c r="AK105" s="155"/>
      <c r="AL105" s="155"/>
      <c r="AM105" s="155"/>
    </row>
    <row r="106" spans="1:39" s="124" customFormat="1" x14ac:dyDescent="0.2">
      <c r="A106" s="230" t="s">
        <v>44</v>
      </c>
      <c r="B106" s="217" t="s">
        <v>45</v>
      </c>
      <c r="C106" s="217"/>
      <c r="D106" s="204" t="s">
        <v>213</v>
      </c>
      <c r="E106" s="242"/>
      <c r="F106" s="162"/>
      <c r="G106" s="163"/>
      <c r="H106" s="245"/>
      <c r="I106" s="245"/>
      <c r="J106" s="163"/>
      <c r="K106" s="225"/>
      <c r="L106" s="225"/>
      <c r="M106" s="225"/>
      <c r="N106" s="225"/>
      <c r="O106" s="245"/>
      <c r="P106" s="246"/>
      <c r="Q106" s="203"/>
      <c r="R106" s="238"/>
      <c r="S106" s="238"/>
      <c r="T106" s="238"/>
      <c r="U106" s="174"/>
      <c r="V106" s="207">
        <f t="shared" si="46"/>
        <v>0</v>
      </c>
      <c r="W106" s="174"/>
      <c r="X106" s="174"/>
      <c r="Y106" s="174"/>
      <c r="Z106" s="174"/>
      <c r="AA106" s="174"/>
      <c r="AB106" s="174"/>
      <c r="AC106" s="178">
        <f t="shared" si="36"/>
        <v>0</v>
      </c>
      <c r="AD106" s="178"/>
      <c r="AE106" s="178"/>
      <c r="AF106" s="174"/>
      <c r="AG106" s="236">
        <f t="shared" si="47"/>
        <v>0</v>
      </c>
      <c r="AH106" s="174"/>
      <c r="AI106" s="174"/>
      <c r="AJ106" s="174"/>
      <c r="AK106" s="155"/>
      <c r="AL106" s="155"/>
      <c r="AM106" s="155"/>
    </row>
    <row r="107" spans="1:39" s="124" customFormat="1" ht="14" x14ac:dyDescent="0.2">
      <c r="A107" s="216"/>
      <c r="B107" s="227"/>
      <c r="C107" s="227"/>
      <c r="D107" s="159"/>
      <c r="E107" s="242"/>
      <c r="F107" s="162"/>
      <c r="G107" s="163"/>
      <c r="H107" s="245"/>
      <c r="I107" s="245"/>
      <c r="J107" s="163"/>
      <c r="K107" s="225"/>
      <c r="L107" s="225"/>
      <c r="M107" s="225"/>
      <c r="N107" s="225"/>
      <c r="O107" s="245"/>
      <c r="P107" s="246"/>
      <c r="Q107" s="203"/>
      <c r="R107" s="238"/>
      <c r="S107" s="238"/>
      <c r="T107" s="238"/>
      <c r="U107" s="174"/>
      <c r="V107" s="207">
        <f t="shared" si="46"/>
        <v>0</v>
      </c>
      <c r="W107" s="174"/>
      <c r="X107" s="174"/>
      <c r="Y107" s="174"/>
      <c r="Z107" s="174"/>
      <c r="AA107" s="174"/>
      <c r="AB107" s="174"/>
      <c r="AC107" s="178">
        <f t="shared" si="36"/>
        <v>0</v>
      </c>
      <c r="AD107" s="178"/>
      <c r="AE107" s="178"/>
      <c r="AF107" s="174"/>
      <c r="AG107" s="236">
        <f t="shared" si="47"/>
        <v>0</v>
      </c>
      <c r="AH107" s="174"/>
      <c r="AI107" s="174"/>
      <c r="AJ107" s="174"/>
      <c r="AK107" s="155"/>
      <c r="AL107" s="155"/>
      <c r="AM107" s="155"/>
    </row>
    <row r="108" spans="1:39" s="124" customFormat="1" x14ac:dyDescent="0.2">
      <c r="A108" s="216"/>
      <c r="B108" s="277"/>
      <c r="C108" s="277"/>
      <c r="D108" s="177"/>
      <c r="E108" s="177"/>
      <c r="F108" s="177"/>
      <c r="G108" s="203"/>
      <c r="H108" s="203"/>
      <c r="I108" s="203"/>
      <c r="J108" s="203"/>
      <c r="K108" s="177"/>
      <c r="L108" s="177"/>
      <c r="M108" s="177"/>
      <c r="N108" s="177"/>
      <c r="O108" s="177"/>
      <c r="P108" s="177"/>
      <c r="Q108" s="203"/>
      <c r="R108" s="12"/>
      <c r="S108" s="12"/>
      <c r="T108" s="12"/>
      <c r="U108" s="207"/>
      <c r="V108" s="207">
        <f t="shared" si="46"/>
        <v>0</v>
      </c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236">
        <f t="shared" si="47"/>
        <v>0</v>
      </c>
      <c r="AH108" s="174"/>
      <c r="AI108" s="174"/>
      <c r="AJ108" s="174"/>
      <c r="AK108" s="155"/>
      <c r="AL108" s="155"/>
      <c r="AM108" s="155"/>
    </row>
    <row r="111" spans="1:39" x14ac:dyDescent="0.2">
      <c r="B111" s="716" t="s">
        <v>116</v>
      </c>
      <c r="C111" s="716"/>
      <c r="D111" s="716"/>
      <c r="E111" s="716"/>
      <c r="F111" s="716"/>
      <c r="G111" s="182"/>
      <c r="H111" s="182"/>
      <c r="I111" s="182"/>
      <c r="J111" s="182"/>
      <c r="K111" s="134"/>
      <c r="L111" s="134"/>
      <c r="M111" s="134"/>
      <c r="N111" s="720" t="s">
        <v>592</v>
      </c>
      <c r="O111" s="720"/>
      <c r="P111" s="720"/>
      <c r="Q111" s="132"/>
      <c r="R111" s="132"/>
      <c r="S111" s="132"/>
      <c r="T111" s="132"/>
    </row>
    <row r="112" spans="1:39" s="131" customFormat="1" x14ac:dyDescent="0.2">
      <c r="A112" s="25"/>
      <c r="B112" s="716" t="s">
        <v>377</v>
      </c>
      <c r="C112" s="716"/>
      <c r="D112" s="716"/>
      <c r="E112" s="716"/>
      <c r="F112" s="716"/>
      <c r="G112" s="182"/>
      <c r="H112" s="182"/>
      <c r="I112" s="182"/>
      <c r="J112" s="182"/>
      <c r="K112" s="134"/>
      <c r="L112" s="134"/>
      <c r="M112" s="134"/>
      <c r="N112" s="134"/>
      <c r="O112" s="134"/>
      <c r="P112" s="180"/>
      <c r="Q112" s="184"/>
      <c r="R112" s="25"/>
      <c r="S112" s="25"/>
      <c r="T112" s="25"/>
      <c r="V112"/>
      <c r="W112"/>
      <c r="X112"/>
      <c r="Y112"/>
      <c r="Z112"/>
      <c r="AA112"/>
      <c r="AB112"/>
      <c r="AC112"/>
      <c r="AD112" s="13"/>
      <c r="AE112"/>
      <c r="AF112"/>
      <c r="AG112"/>
      <c r="AH112"/>
      <c r="AI112"/>
      <c r="AJ112"/>
      <c r="AK112"/>
      <c r="AL112"/>
      <c r="AM112"/>
    </row>
    <row r="113" spans="1:39" s="131" customFormat="1" x14ac:dyDescent="0.2">
      <c r="A113" s="25"/>
      <c r="B113" s="716" t="s">
        <v>117</v>
      </c>
      <c r="C113" s="716"/>
      <c r="D113" s="716"/>
      <c r="E113" s="716"/>
      <c r="F113" s="716"/>
      <c r="G113" s="182"/>
      <c r="H113" s="182"/>
      <c r="I113" s="182"/>
      <c r="J113" s="182"/>
      <c r="K113" s="134"/>
      <c r="L113" s="134"/>
      <c r="M113" s="134"/>
      <c r="N113" s="720" t="s">
        <v>115</v>
      </c>
      <c r="O113" s="720"/>
      <c r="P113" s="720"/>
      <c r="Q113" s="132"/>
      <c r="R113" s="132"/>
      <c r="S113" s="132"/>
      <c r="T113" s="132"/>
      <c r="V113"/>
      <c r="W113"/>
      <c r="X113"/>
      <c r="Y113"/>
      <c r="Z113"/>
      <c r="AA113"/>
      <c r="AB113"/>
      <c r="AC113"/>
      <c r="AD113" s="13"/>
      <c r="AE113"/>
      <c r="AF113"/>
      <c r="AG113"/>
      <c r="AH113"/>
      <c r="AI113"/>
      <c r="AJ113"/>
      <c r="AK113"/>
      <c r="AL113"/>
      <c r="AM113"/>
    </row>
    <row r="114" spans="1:39" s="131" customFormat="1" x14ac:dyDescent="0.2">
      <c r="A114" s="25"/>
      <c r="B114" s="121"/>
      <c r="C114" s="121"/>
      <c r="D114" s="121"/>
      <c r="E114" s="121"/>
      <c r="F114" s="121"/>
      <c r="G114" s="182"/>
      <c r="H114" s="182"/>
      <c r="I114" s="182"/>
      <c r="J114" s="182"/>
      <c r="K114" s="134"/>
      <c r="L114" s="134"/>
      <c r="M114" s="134"/>
      <c r="N114" s="134"/>
      <c r="O114" s="134"/>
      <c r="P114" s="135"/>
      <c r="Q114" s="184"/>
      <c r="R114" s="25"/>
      <c r="S114" s="25"/>
      <c r="T114" s="25"/>
      <c r="V114"/>
      <c r="W114"/>
      <c r="X114"/>
      <c r="Y114"/>
      <c r="Z114"/>
      <c r="AA114"/>
      <c r="AB114"/>
      <c r="AC114"/>
      <c r="AD114" s="13"/>
      <c r="AE114"/>
      <c r="AF114"/>
      <c r="AG114"/>
      <c r="AH114"/>
      <c r="AI114"/>
      <c r="AJ114"/>
      <c r="AK114"/>
      <c r="AL114"/>
      <c r="AM114"/>
    </row>
    <row r="115" spans="1:39" s="131" customFormat="1" x14ac:dyDescent="0.2">
      <c r="A115" s="25"/>
      <c r="B115" s="121"/>
      <c r="C115" s="121"/>
      <c r="D115" s="121"/>
      <c r="E115" s="121"/>
      <c r="F115" s="121"/>
      <c r="G115" s="182"/>
      <c r="H115" s="182"/>
      <c r="I115" s="182"/>
      <c r="J115" s="182"/>
      <c r="K115" s="134"/>
      <c r="L115" s="134"/>
      <c r="M115" s="134"/>
      <c r="N115" s="134"/>
      <c r="O115" s="134"/>
      <c r="P115" s="135"/>
      <c r="Q115" s="184"/>
      <c r="R115" s="25"/>
      <c r="S115" s="25"/>
      <c r="T115" s="25"/>
      <c r="V115"/>
      <c r="W115"/>
      <c r="X115"/>
      <c r="Y115"/>
      <c r="Z115"/>
      <c r="AA115"/>
      <c r="AB115"/>
      <c r="AC115"/>
      <c r="AD115" s="13"/>
      <c r="AE115"/>
      <c r="AF115"/>
      <c r="AG115"/>
      <c r="AH115"/>
      <c r="AI115"/>
      <c r="AJ115"/>
      <c r="AK115"/>
      <c r="AL115"/>
      <c r="AM115"/>
    </row>
    <row r="116" spans="1:39" s="131" customFormat="1" x14ac:dyDescent="0.2">
      <c r="A116" s="25"/>
      <c r="B116" s="134"/>
      <c r="C116" s="134"/>
      <c r="D116" s="135"/>
      <c r="E116" s="135"/>
      <c r="F116" s="135"/>
      <c r="G116" s="182"/>
      <c r="H116" s="182"/>
      <c r="I116" s="182"/>
      <c r="J116" s="182"/>
      <c r="K116" s="134"/>
      <c r="L116" s="134"/>
      <c r="M116" s="134"/>
      <c r="N116" s="134"/>
      <c r="O116" s="134"/>
      <c r="P116" s="135"/>
      <c r="Q116" s="184"/>
      <c r="R116" s="25"/>
      <c r="S116" s="25"/>
      <c r="T116" s="25"/>
      <c r="V116"/>
      <c r="W116"/>
      <c r="X116"/>
      <c r="Y116"/>
      <c r="Z116"/>
      <c r="AA116"/>
      <c r="AB116"/>
      <c r="AC116"/>
      <c r="AD116" s="13"/>
      <c r="AE116"/>
      <c r="AF116"/>
      <c r="AG116"/>
      <c r="AH116"/>
      <c r="AI116"/>
      <c r="AJ116"/>
      <c r="AK116"/>
      <c r="AL116"/>
      <c r="AM116"/>
    </row>
    <row r="117" spans="1:39" s="131" customFormat="1" x14ac:dyDescent="0.2">
      <c r="A117" s="25"/>
      <c r="B117" s="135"/>
      <c r="C117" s="135"/>
      <c r="D117" s="135"/>
      <c r="E117" s="135"/>
      <c r="F117" s="135"/>
      <c r="G117" s="182"/>
      <c r="H117" s="182"/>
      <c r="I117" s="182"/>
      <c r="J117" s="182"/>
      <c r="K117" s="134"/>
      <c r="L117" s="134"/>
      <c r="M117" s="134"/>
      <c r="N117" s="134"/>
      <c r="O117" s="134"/>
      <c r="P117" s="135"/>
      <c r="Q117" s="184"/>
      <c r="R117" s="25"/>
      <c r="S117" s="25"/>
      <c r="T117" s="25"/>
      <c r="V117"/>
      <c r="W117"/>
      <c r="X117"/>
      <c r="Y117"/>
      <c r="Z117"/>
      <c r="AA117"/>
      <c r="AB117"/>
      <c r="AC117"/>
      <c r="AD117" s="13"/>
      <c r="AE117"/>
      <c r="AF117"/>
      <c r="AG117"/>
      <c r="AH117"/>
      <c r="AI117"/>
      <c r="AJ117"/>
      <c r="AK117"/>
      <c r="AL117"/>
      <c r="AM117"/>
    </row>
    <row r="118" spans="1:39" s="131" customFormat="1" x14ac:dyDescent="0.2">
      <c r="A118" s="25"/>
      <c r="B118" s="135"/>
      <c r="C118" s="135"/>
      <c r="D118" s="135"/>
      <c r="E118" s="135"/>
      <c r="F118" s="135"/>
      <c r="G118" s="182"/>
      <c r="H118" s="182"/>
      <c r="I118" s="182"/>
      <c r="J118" s="182"/>
      <c r="K118" s="134"/>
      <c r="L118" s="134"/>
      <c r="M118" s="134"/>
      <c r="N118" s="134"/>
      <c r="O118" s="134"/>
      <c r="P118" s="135"/>
      <c r="Q118" s="184"/>
      <c r="R118" s="25"/>
      <c r="S118" s="25"/>
      <c r="T118" s="25"/>
      <c r="V118"/>
      <c r="W118"/>
      <c r="X118"/>
      <c r="Y118"/>
      <c r="Z118"/>
      <c r="AA118"/>
      <c r="AB118"/>
      <c r="AC118"/>
      <c r="AD118" s="13"/>
      <c r="AE118"/>
      <c r="AF118"/>
      <c r="AG118"/>
      <c r="AH118"/>
      <c r="AI118"/>
      <c r="AJ118"/>
      <c r="AK118"/>
      <c r="AL118"/>
      <c r="AM118"/>
    </row>
    <row r="119" spans="1:39" s="131" customFormat="1" x14ac:dyDescent="0.2">
      <c r="A119" s="25"/>
      <c r="B119" s="717" t="s">
        <v>375</v>
      </c>
      <c r="C119" s="717"/>
      <c r="D119" s="717"/>
      <c r="E119" s="717"/>
      <c r="F119" s="717"/>
      <c r="G119" s="182"/>
      <c r="H119" s="182"/>
      <c r="I119" s="182"/>
      <c r="J119" s="182"/>
      <c r="K119" s="134"/>
      <c r="L119" s="134"/>
      <c r="M119" s="134"/>
      <c r="N119" s="717" t="s">
        <v>353</v>
      </c>
      <c r="O119" s="717"/>
      <c r="P119" s="717"/>
      <c r="Q119" s="128"/>
      <c r="R119" s="181"/>
      <c r="S119" s="181"/>
      <c r="T119" s="181"/>
      <c r="V119"/>
      <c r="W119"/>
      <c r="X119"/>
      <c r="Y119"/>
      <c r="Z119"/>
      <c r="AA119"/>
      <c r="AB119"/>
      <c r="AC119"/>
      <c r="AD119" s="13"/>
      <c r="AE119"/>
      <c r="AF119"/>
      <c r="AG119"/>
      <c r="AH119"/>
      <c r="AI119"/>
      <c r="AJ119"/>
      <c r="AK119"/>
      <c r="AL119"/>
      <c r="AM119"/>
    </row>
    <row r="120" spans="1:39" s="131" customFormat="1" x14ac:dyDescent="0.2">
      <c r="A120" s="25"/>
      <c r="B120" s="718" t="s">
        <v>376</v>
      </c>
      <c r="C120" s="718"/>
      <c r="D120" s="718"/>
      <c r="E120" s="718"/>
      <c r="F120" s="718"/>
      <c r="G120" s="182"/>
      <c r="H120" s="182"/>
      <c r="I120" s="182"/>
      <c r="J120" s="182"/>
      <c r="K120" s="134"/>
      <c r="L120" s="134"/>
      <c r="M120" s="134"/>
      <c r="N120" s="718" t="s">
        <v>374</v>
      </c>
      <c r="O120" s="718"/>
      <c r="P120" s="718"/>
      <c r="Q120" s="127"/>
      <c r="R120" s="132"/>
      <c r="S120" s="132"/>
      <c r="T120" s="132"/>
      <c r="V120"/>
      <c r="W120"/>
      <c r="X120"/>
      <c r="Y120"/>
      <c r="Z120"/>
      <c r="AA120"/>
      <c r="AB120"/>
      <c r="AC120"/>
      <c r="AD120" s="13"/>
      <c r="AE120"/>
      <c r="AF120"/>
      <c r="AG120"/>
      <c r="AH120"/>
      <c r="AI120"/>
      <c r="AJ120"/>
      <c r="AK120"/>
      <c r="AL120"/>
      <c r="AM120"/>
    </row>
    <row r="121" spans="1:39" s="131" customFormat="1" x14ac:dyDescent="0.2">
      <c r="A121" s="25"/>
      <c r="B121" s="719"/>
      <c r="C121" s="719"/>
      <c r="D121" s="719"/>
      <c r="E121" s="719"/>
      <c r="F121" s="134"/>
      <c r="G121" s="182"/>
      <c r="H121" s="182"/>
      <c r="I121" s="182"/>
      <c r="J121" s="182"/>
      <c r="K121" s="134"/>
      <c r="L121" s="134"/>
      <c r="M121" s="134"/>
      <c r="N121" s="134"/>
      <c r="O121" s="134"/>
      <c r="P121" s="119"/>
      <c r="Q121" s="181"/>
      <c r="R121" s="181"/>
      <c r="S121" s="181"/>
      <c r="T121" s="181"/>
      <c r="V121"/>
      <c r="W121"/>
      <c r="X121"/>
      <c r="Y121"/>
      <c r="Z121"/>
      <c r="AA121"/>
      <c r="AB121"/>
      <c r="AC121"/>
      <c r="AD121" s="13"/>
      <c r="AE121"/>
      <c r="AF121"/>
      <c r="AG121"/>
      <c r="AH121"/>
      <c r="AI121"/>
      <c r="AJ121"/>
      <c r="AK121"/>
      <c r="AL121"/>
      <c r="AM121"/>
    </row>
    <row r="122" spans="1:39" s="131" customFormat="1" x14ac:dyDescent="0.2">
      <c r="A122" s="25"/>
      <c r="B122" s="716"/>
      <c r="C122" s="716"/>
      <c r="D122" s="716"/>
      <c r="E122" s="716"/>
      <c r="F122" s="134"/>
      <c r="G122" s="182"/>
      <c r="H122" s="182"/>
      <c r="I122" s="182"/>
      <c r="J122" s="182"/>
      <c r="K122" s="134"/>
      <c r="L122" s="134"/>
      <c r="M122" s="134"/>
      <c r="N122" s="134"/>
      <c r="O122" s="134"/>
      <c r="P122" s="121"/>
      <c r="Q122" s="183"/>
      <c r="R122" s="183"/>
      <c r="S122" s="183"/>
      <c r="T122" s="183"/>
      <c r="V122"/>
      <c r="W122"/>
      <c r="X122"/>
      <c r="Y122"/>
      <c r="Z122"/>
      <c r="AA122"/>
      <c r="AB122"/>
      <c r="AC122"/>
      <c r="AD122" s="13"/>
      <c r="AE122"/>
      <c r="AF122"/>
      <c r="AG122"/>
      <c r="AH122"/>
      <c r="AI122"/>
      <c r="AJ122"/>
      <c r="AK122"/>
      <c r="AL122"/>
      <c r="AM122"/>
    </row>
  </sheetData>
  <mergeCells count="51">
    <mergeCell ref="Q7:Q9"/>
    <mergeCell ref="A3:T3"/>
    <mergeCell ref="A4:T4"/>
    <mergeCell ref="A5:T5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N7"/>
    <mergeCell ref="O7:O9"/>
    <mergeCell ref="P7:P9"/>
    <mergeCell ref="AE7:AE9"/>
    <mergeCell ref="R7:T7"/>
    <mergeCell ref="U7:U9"/>
    <mergeCell ref="V7:V9"/>
    <mergeCell ref="W7:W9"/>
    <mergeCell ref="X7:X9"/>
    <mergeCell ref="Y7:Y9"/>
    <mergeCell ref="R8:R9"/>
    <mergeCell ref="S8:T8"/>
    <mergeCell ref="Z7:Z9"/>
    <mergeCell ref="AA7:AA9"/>
    <mergeCell ref="AB7:AB9"/>
    <mergeCell ref="AC7:AC9"/>
    <mergeCell ref="AD7:AD9"/>
    <mergeCell ref="J8:J9"/>
    <mergeCell ref="K8:K9"/>
    <mergeCell ref="L8:L9"/>
    <mergeCell ref="M8:M9"/>
    <mergeCell ref="N8:N9"/>
    <mergeCell ref="AF7:AF9"/>
    <mergeCell ref="AG7:AG9"/>
    <mergeCell ref="AH7:AH9"/>
    <mergeCell ref="AI7:AI9"/>
    <mergeCell ref="AJ7:AJ9"/>
    <mergeCell ref="B120:F120"/>
    <mergeCell ref="N120:P120"/>
    <mergeCell ref="B121:E121"/>
    <mergeCell ref="B122:E122"/>
    <mergeCell ref="B111:F111"/>
    <mergeCell ref="N111:P111"/>
    <mergeCell ref="B112:F112"/>
    <mergeCell ref="B113:F113"/>
    <mergeCell ref="N113:P113"/>
    <mergeCell ref="B119:F119"/>
    <mergeCell ref="N119:P119"/>
  </mergeCells>
  <printOptions horizontalCentered="1"/>
  <pageMargins left="0.75" right="0.27" top="0.70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AM61"/>
  <sheetViews>
    <sheetView zoomScale="79" zoomScaleNormal="79" zoomScalePageLayoutView="75" workbookViewId="0">
      <selection activeCell="P48" sqref="P48"/>
    </sheetView>
  </sheetViews>
  <sheetFormatPr baseColWidth="10" defaultColWidth="8.83203125" defaultRowHeight="15" x14ac:dyDescent="0.2"/>
  <cols>
    <col min="1" max="1" width="6.5" style="25" bestFit="1" customWidth="1"/>
    <col min="2" max="3" width="21.6640625" style="25" customWidth="1"/>
    <col min="4" max="4" width="24.6640625" style="25" customWidth="1"/>
    <col min="5" max="5" width="13.5" style="25" customWidth="1"/>
    <col min="6" max="6" width="17.5" style="25" customWidth="1"/>
    <col min="7" max="7" width="10.1640625" style="190" customWidth="1"/>
    <col min="8" max="8" width="18.6640625" style="190" customWidth="1"/>
    <col min="9" max="9" width="12.83203125" style="190" customWidth="1"/>
    <col min="10" max="10" width="11.5" style="190" customWidth="1"/>
    <col min="11" max="11" width="21.33203125" style="25" bestFit="1" customWidth="1"/>
    <col min="12" max="12" width="14.33203125" style="25" bestFit="1" customWidth="1"/>
    <col min="13" max="13" width="10.6640625" style="25" bestFit="1" customWidth="1"/>
    <col min="14" max="14" width="16.5" style="25" customWidth="1"/>
    <col min="15" max="15" width="12.1640625" style="25" customWidth="1"/>
    <col min="16" max="16" width="20.1640625" style="25" customWidth="1"/>
    <col min="17" max="17" width="26.33203125" style="190" customWidth="1"/>
    <col min="18" max="18" width="11.6640625" style="25" hidden="1" customWidth="1"/>
    <col min="19" max="19" width="12" style="25" hidden="1" customWidth="1"/>
    <col min="20" max="20" width="10.83203125" style="25" hidden="1" customWidth="1"/>
    <col min="21" max="21" width="16.33203125" style="131" customWidth="1"/>
    <col min="22" max="22" width="19.1640625" customWidth="1"/>
    <col min="23" max="23" width="15.6640625" customWidth="1"/>
    <col min="24" max="24" width="13.83203125" customWidth="1"/>
    <col min="25" max="26" width="21.6640625" customWidth="1"/>
    <col min="27" max="27" width="18.1640625" customWidth="1"/>
    <col min="28" max="29" width="18.6640625" customWidth="1"/>
    <col min="30" max="30" width="18.6640625" style="13" customWidth="1"/>
    <col min="31" max="31" width="18.6640625" customWidth="1"/>
    <col min="33" max="33" width="15.5" customWidth="1"/>
    <col min="34" max="34" width="23.5" customWidth="1"/>
    <col min="35" max="35" width="20.5" customWidth="1"/>
    <col min="36" max="36" width="27.5" customWidth="1"/>
    <col min="37" max="37" width="26.5" customWidth="1"/>
  </cols>
  <sheetData>
    <row r="2" spans="1:37" x14ac:dyDescent="0.2">
      <c r="P2" s="137">
        <f>+P12-P6</f>
        <v>1615000</v>
      </c>
    </row>
    <row r="3" spans="1:37" ht="26" x14ac:dyDescent="0.3">
      <c r="A3" s="706" t="s">
        <v>340</v>
      </c>
      <c r="B3" s="706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</row>
    <row r="4" spans="1:37" ht="26" x14ac:dyDescent="0.3">
      <c r="A4" s="706" t="s">
        <v>343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AH4" s="169"/>
      <c r="AI4" s="170"/>
      <c r="AJ4" s="170"/>
    </row>
    <row r="5" spans="1:37" ht="26" x14ac:dyDescent="0.3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AH5" s="171"/>
      <c r="AI5" s="175"/>
      <c r="AJ5" s="185"/>
      <c r="AK5" s="176"/>
    </row>
    <row r="6" spans="1:37" x14ac:dyDescent="0.2">
      <c r="A6" s="25" t="s">
        <v>342</v>
      </c>
      <c r="D6" s="25" t="s">
        <v>347</v>
      </c>
      <c r="P6" s="197"/>
      <c r="Q6" s="198"/>
      <c r="AH6" s="172"/>
      <c r="AI6" s="173"/>
      <c r="AJ6" s="179"/>
    </row>
    <row r="7" spans="1:37" s="123" customFormat="1" ht="33" customHeight="1" x14ac:dyDescent="0.2">
      <c r="A7" s="713" t="s">
        <v>0</v>
      </c>
      <c r="B7" s="703" t="s">
        <v>3</v>
      </c>
      <c r="C7" s="703" t="s">
        <v>3</v>
      </c>
      <c r="D7" s="707" t="s">
        <v>2</v>
      </c>
      <c r="E7" s="707" t="s">
        <v>4</v>
      </c>
      <c r="F7" s="707" t="s">
        <v>6</v>
      </c>
      <c r="G7" s="707" t="s">
        <v>7</v>
      </c>
      <c r="H7" s="707" t="s">
        <v>8</v>
      </c>
      <c r="I7" s="707" t="s">
        <v>90</v>
      </c>
      <c r="J7" s="710" t="s">
        <v>9</v>
      </c>
      <c r="K7" s="711"/>
      <c r="L7" s="711"/>
      <c r="M7" s="711"/>
      <c r="N7" s="712"/>
      <c r="O7" s="707" t="s">
        <v>10</v>
      </c>
      <c r="P7" s="707" t="s">
        <v>96</v>
      </c>
      <c r="Q7" s="696" t="s">
        <v>100</v>
      </c>
      <c r="R7" s="721" t="s">
        <v>111</v>
      </c>
      <c r="S7" s="722"/>
      <c r="T7" s="723"/>
      <c r="U7" s="703" t="s">
        <v>578</v>
      </c>
      <c r="V7" s="703" t="s">
        <v>579</v>
      </c>
      <c r="W7" s="703" t="s">
        <v>580</v>
      </c>
      <c r="X7" s="703" t="s">
        <v>581</v>
      </c>
      <c r="Y7" s="703" t="s">
        <v>589</v>
      </c>
      <c r="Z7" s="700" t="s">
        <v>588</v>
      </c>
      <c r="AA7" s="700" t="s">
        <v>582</v>
      </c>
      <c r="AB7" s="700" t="s">
        <v>583</v>
      </c>
      <c r="AC7" s="700" t="s">
        <v>591</v>
      </c>
      <c r="AD7" s="700" t="s">
        <v>593</v>
      </c>
      <c r="AE7" s="700" t="s">
        <v>598</v>
      </c>
      <c r="AF7" s="703" t="s">
        <v>584</v>
      </c>
      <c r="AG7" s="703" t="s">
        <v>590</v>
      </c>
      <c r="AH7" s="700" t="s">
        <v>594</v>
      </c>
      <c r="AI7" s="700" t="s">
        <v>595</v>
      </c>
      <c r="AJ7" s="700" t="s">
        <v>599</v>
      </c>
      <c r="AK7" s="215"/>
    </row>
    <row r="8" spans="1:37" s="124" customFormat="1" ht="38.25" customHeight="1" x14ac:dyDescent="0.2">
      <c r="A8" s="714"/>
      <c r="B8" s="704"/>
      <c r="C8" s="704"/>
      <c r="D8" s="708"/>
      <c r="E8" s="708"/>
      <c r="F8" s="708"/>
      <c r="G8" s="708"/>
      <c r="H8" s="708"/>
      <c r="I8" s="708"/>
      <c r="J8" s="696" t="s">
        <v>14</v>
      </c>
      <c r="K8" s="696" t="s">
        <v>15</v>
      </c>
      <c r="L8" s="696" t="s">
        <v>16</v>
      </c>
      <c r="M8" s="696" t="s">
        <v>17</v>
      </c>
      <c r="N8" s="696" t="s">
        <v>18</v>
      </c>
      <c r="O8" s="708"/>
      <c r="P8" s="708"/>
      <c r="Q8" s="697"/>
      <c r="R8" s="707" t="s">
        <v>112</v>
      </c>
      <c r="S8" s="724" t="s">
        <v>113</v>
      </c>
      <c r="T8" s="725"/>
      <c r="U8" s="704"/>
      <c r="V8" s="704"/>
      <c r="W8" s="704"/>
      <c r="X8" s="704"/>
      <c r="Y8" s="704"/>
      <c r="Z8" s="701"/>
      <c r="AA8" s="701"/>
      <c r="AB8" s="701"/>
      <c r="AC8" s="701"/>
      <c r="AD8" s="701"/>
      <c r="AE8" s="701"/>
      <c r="AF8" s="704"/>
      <c r="AG8" s="704"/>
      <c r="AH8" s="701"/>
      <c r="AI8" s="701"/>
      <c r="AJ8" s="701"/>
    </row>
    <row r="9" spans="1:37" s="124" customFormat="1" ht="16" x14ac:dyDescent="0.2">
      <c r="A9" s="715"/>
      <c r="B9" s="705"/>
      <c r="C9" s="705"/>
      <c r="D9" s="709"/>
      <c r="E9" s="709"/>
      <c r="F9" s="709"/>
      <c r="G9" s="709"/>
      <c r="H9" s="709"/>
      <c r="I9" s="709"/>
      <c r="J9" s="698"/>
      <c r="K9" s="698"/>
      <c r="L9" s="698"/>
      <c r="M9" s="698"/>
      <c r="N9" s="698"/>
      <c r="O9" s="709"/>
      <c r="P9" s="709"/>
      <c r="Q9" s="698"/>
      <c r="R9" s="709"/>
      <c r="S9" s="287" t="s">
        <v>109</v>
      </c>
      <c r="T9" s="164" t="s">
        <v>114</v>
      </c>
      <c r="U9" s="705"/>
      <c r="V9" s="705"/>
      <c r="W9" s="705"/>
      <c r="X9" s="705"/>
      <c r="Y9" s="705"/>
      <c r="Z9" s="702"/>
      <c r="AA9" s="702"/>
      <c r="AB9" s="702"/>
      <c r="AC9" s="702"/>
      <c r="AD9" s="702"/>
      <c r="AE9" s="702"/>
      <c r="AF9" s="705"/>
      <c r="AG9" s="705"/>
      <c r="AH9" s="702"/>
      <c r="AI9" s="702"/>
      <c r="AJ9" s="702"/>
    </row>
    <row r="10" spans="1:37" ht="8.25" customHeight="1" x14ac:dyDescent="0.2">
      <c r="A10" s="192">
        <v>1</v>
      </c>
      <c r="B10" s="288">
        <v>2</v>
      </c>
      <c r="C10" s="288"/>
      <c r="D10" s="192">
        <v>3</v>
      </c>
      <c r="E10" s="192">
        <v>4</v>
      </c>
      <c r="F10" s="192">
        <v>10</v>
      </c>
      <c r="G10" s="288">
        <v>11</v>
      </c>
      <c r="H10" s="192">
        <v>12</v>
      </c>
      <c r="I10" s="192"/>
      <c r="J10" s="192">
        <v>13</v>
      </c>
      <c r="K10" s="288">
        <v>14</v>
      </c>
      <c r="L10" s="192">
        <v>15</v>
      </c>
      <c r="M10" s="192">
        <v>16</v>
      </c>
      <c r="N10" s="288">
        <v>17</v>
      </c>
      <c r="O10" s="288">
        <v>15</v>
      </c>
      <c r="P10" s="192">
        <v>20</v>
      </c>
      <c r="Q10" s="192">
        <v>25</v>
      </c>
      <c r="R10" s="192">
        <v>26</v>
      </c>
      <c r="S10" s="288">
        <v>27</v>
      </c>
      <c r="T10" s="192">
        <v>28</v>
      </c>
      <c r="U10" s="201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7" s="124" customFormat="1" hidden="1" x14ac:dyDescent="0.2">
      <c r="A11" s="289"/>
      <c r="B11" s="290"/>
      <c r="C11" s="290"/>
      <c r="D11" s="291"/>
      <c r="E11" s="291"/>
      <c r="F11" s="291"/>
      <c r="G11" s="202"/>
      <c r="H11" s="202"/>
      <c r="I11" s="202"/>
      <c r="J11" s="202"/>
      <c r="K11" s="291"/>
      <c r="L11" s="291"/>
      <c r="M11" s="291"/>
      <c r="N11" s="291"/>
      <c r="O11" s="291"/>
      <c r="P11" s="292"/>
      <c r="Q11" s="202"/>
      <c r="R11" s="293"/>
      <c r="S11" s="293"/>
      <c r="T11" s="293"/>
      <c r="U11" s="126"/>
      <c r="V11" s="294"/>
      <c r="W11" s="294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77"/>
      <c r="AI11" s="177"/>
      <c r="AJ11" s="177"/>
    </row>
    <row r="12" spans="1:37" s="124" customFormat="1" ht="30" hidden="1" customHeight="1" x14ac:dyDescent="0.2">
      <c r="A12" s="216" t="s">
        <v>24</v>
      </c>
      <c r="B12" s="217" t="s">
        <v>25</v>
      </c>
      <c r="C12" s="217"/>
      <c r="D12" s="177"/>
      <c r="E12" s="177"/>
      <c r="F12" s="177"/>
      <c r="G12" s="203"/>
      <c r="H12" s="203"/>
      <c r="I12" s="203"/>
      <c r="J12" s="203"/>
      <c r="K12" s="177"/>
      <c r="L12" s="177"/>
      <c r="M12" s="177"/>
      <c r="N12" s="177"/>
      <c r="O12" s="177"/>
      <c r="P12" s="295">
        <f>P13+P16+P18+P21+P24+P32+P36+P39+P42+P45</f>
        <v>1615000</v>
      </c>
      <c r="Q12" s="203"/>
      <c r="R12" s="177"/>
      <c r="S12" s="177"/>
      <c r="T12" s="177"/>
      <c r="U12" s="177"/>
      <c r="V12" s="220" t="str">
        <f>IF(P12&lt;300000,P12,"0")</f>
        <v>0</v>
      </c>
      <c r="W12" s="220"/>
      <c r="X12" s="177"/>
      <c r="Y12" s="177"/>
      <c r="Z12" s="221">
        <f>Z16+Z24+Z32</f>
        <v>1614920</v>
      </c>
      <c r="AA12" s="221">
        <f>AA16+AA24+AA32</f>
        <v>0</v>
      </c>
      <c r="AB12" s="221">
        <f>SUM(AB16+AB24+AB32)</f>
        <v>0</v>
      </c>
      <c r="AC12" s="221">
        <f>SUM(AC16+AC24+AC32)</f>
        <v>0</v>
      </c>
      <c r="AD12" s="221">
        <f>SUM(AD16+AD24+AD32)</f>
        <v>0</v>
      </c>
      <c r="AE12" s="221">
        <f>SUM(AE16+AE24+AE32)</f>
        <v>0</v>
      </c>
      <c r="AF12" s="222"/>
      <c r="AG12" s="223">
        <f>AG16+AG24+AG32</f>
        <v>80</v>
      </c>
      <c r="AH12" s="221">
        <f>SUM(AH16+AH24+AH32)</f>
        <v>1614920</v>
      </c>
      <c r="AI12" s="221">
        <f>SUM(AI16+AI24+AI32)</f>
        <v>1614920</v>
      </c>
      <c r="AJ12" s="221">
        <f>SUM(AJ16+AJ24+AJ32)</f>
        <v>1614920</v>
      </c>
      <c r="AK12" s="214"/>
    </row>
    <row r="13" spans="1:37" s="124" customFormat="1" hidden="1" x14ac:dyDescent="0.2">
      <c r="A13" s="216" t="s">
        <v>26</v>
      </c>
      <c r="B13" s="217" t="s">
        <v>27</v>
      </c>
      <c r="C13" s="217"/>
      <c r="D13" s="224"/>
      <c r="E13" s="224"/>
      <c r="F13" s="177"/>
      <c r="G13" s="203"/>
      <c r="H13" s="203"/>
      <c r="I13" s="203"/>
      <c r="J13" s="203"/>
      <c r="K13" s="177"/>
      <c r="L13" s="177"/>
      <c r="M13" s="177"/>
      <c r="N13" s="177"/>
      <c r="O13" s="225"/>
      <c r="P13" s="225"/>
      <c r="Q13" s="203"/>
      <c r="R13" s="12"/>
      <c r="S13" s="12"/>
      <c r="T13" s="12"/>
      <c r="U13" s="177"/>
      <c r="V13" s="220">
        <f t="shared" ref="V13:V16" si="0">IF(P13&lt;300000,P13,"0")</f>
        <v>0</v>
      </c>
      <c r="W13" s="220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</row>
    <row r="14" spans="1:37" s="124" customFormat="1" hidden="1" x14ac:dyDescent="0.2">
      <c r="A14" s="216"/>
      <c r="B14" s="227"/>
      <c r="C14" s="227"/>
      <c r="D14" s="224"/>
      <c r="E14" s="224"/>
      <c r="F14" s="177"/>
      <c r="G14" s="203"/>
      <c r="H14" s="203"/>
      <c r="I14" s="203"/>
      <c r="J14" s="203"/>
      <c r="K14" s="177"/>
      <c r="L14" s="177"/>
      <c r="M14" s="177"/>
      <c r="N14" s="177"/>
      <c r="O14" s="225"/>
      <c r="P14" s="225"/>
      <c r="Q14" s="203"/>
      <c r="R14" s="12"/>
      <c r="S14" s="12"/>
      <c r="T14" s="12"/>
      <c r="U14" s="177"/>
      <c r="V14" s="220">
        <f t="shared" si="0"/>
        <v>0</v>
      </c>
      <c r="W14" s="220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spans="1:37" s="124" customFormat="1" hidden="1" x14ac:dyDescent="0.2">
      <c r="A15" s="216"/>
      <c r="B15" s="227"/>
      <c r="C15" s="227"/>
      <c r="D15" s="228"/>
      <c r="E15" s="224"/>
      <c r="F15" s="177"/>
      <c r="G15" s="203"/>
      <c r="H15" s="203"/>
      <c r="I15" s="203"/>
      <c r="J15" s="203"/>
      <c r="K15" s="177"/>
      <c r="L15" s="177"/>
      <c r="M15" s="177"/>
      <c r="N15" s="177"/>
      <c r="O15" s="225"/>
      <c r="P15" s="229"/>
      <c r="Q15" s="203"/>
      <c r="R15" s="12"/>
      <c r="S15" s="12"/>
      <c r="T15" s="12"/>
      <c r="U15" s="177"/>
      <c r="V15" s="220">
        <f t="shared" si="0"/>
        <v>0</v>
      </c>
      <c r="W15" s="220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spans="1:37" s="124" customFormat="1" hidden="1" x14ac:dyDescent="0.2">
      <c r="A16" s="230" t="s">
        <v>28</v>
      </c>
      <c r="B16" s="217" t="s">
        <v>29</v>
      </c>
      <c r="C16" s="217"/>
      <c r="D16" s="231"/>
      <c r="E16" s="231"/>
      <c r="F16" s="231"/>
      <c r="G16" s="204"/>
      <c r="H16" s="204"/>
      <c r="I16" s="204"/>
      <c r="J16" s="204"/>
      <c r="K16" s="231"/>
      <c r="L16" s="231"/>
      <c r="M16" s="231"/>
      <c r="N16" s="231"/>
      <c r="O16" s="231"/>
      <c r="P16" s="232">
        <v>0</v>
      </c>
      <c r="Q16" s="204"/>
      <c r="R16" s="12"/>
      <c r="S16" s="12"/>
      <c r="T16" s="12"/>
      <c r="U16" s="177"/>
      <c r="V16" s="220">
        <f t="shared" si="0"/>
        <v>0</v>
      </c>
      <c r="W16" s="220"/>
      <c r="X16" s="177"/>
      <c r="Y16" s="177"/>
      <c r="Z16" s="233">
        <v>0</v>
      </c>
      <c r="AA16" s="233">
        <v>0</v>
      </c>
      <c r="AB16" s="233">
        <v>0</v>
      </c>
      <c r="AC16" s="233">
        <v>0</v>
      </c>
      <c r="AD16" s="233">
        <v>0</v>
      </c>
      <c r="AE16" s="233">
        <v>0</v>
      </c>
      <c r="AF16" s="231"/>
      <c r="AG16" s="234">
        <f>SUM(AG17:AG23)</f>
        <v>0</v>
      </c>
      <c r="AH16" s="234">
        <f>SUM(AH17:AH23)</f>
        <v>0</v>
      </c>
      <c r="AI16" s="234">
        <f>SUM(AI17:AI23)</f>
        <v>0</v>
      </c>
      <c r="AJ16" s="234">
        <v>0</v>
      </c>
    </row>
    <row r="17" spans="1:39" s="124" customFormat="1" ht="14" hidden="1" x14ac:dyDescent="0.2">
      <c r="A17" s="216"/>
      <c r="B17" s="227"/>
      <c r="C17" s="227"/>
      <c r="D17" s="225"/>
      <c r="E17" s="225"/>
      <c r="F17" s="225"/>
      <c r="G17" s="203"/>
      <c r="H17" s="203"/>
      <c r="I17" s="191"/>
      <c r="J17" s="203"/>
      <c r="K17" s="225"/>
      <c r="L17" s="225"/>
      <c r="M17" s="225"/>
      <c r="N17" s="225"/>
      <c r="O17" s="239"/>
      <c r="P17" s="225"/>
      <c r="Q17" s="203"/>
      <c r="R17" s="238"/>
      <c r="S17" s="238"/>
      <c r="T17" s="238"/>
      <c r="U17" s="174"/>
      <c r="V17" s="158"/>
      <c r="W17" s="174"/>
      <c r="X17" s="178"/>
      <c r="Y17" s="174"/>
      <c r="Z17" s="178"/>
      <c r="AA17" s="178"/>
      <c r="AB17" s="178"/>
      <c r="AC17" s="178">
        <f t="shared" ref="AC17:AC31" si="1">IF(P17-10=Z17+AA17,0,AB17)</f>
        <v>0</v>
      </c>
      <c r="AD17" s="178"/>
      <c r="AE17" s="178"/>
      <c r="AF17" s="174"/>
      <c r="AG17" s="236">
        <f t="shared" ref="AG17:AG31" si="2">P17-(Z17+AA17+AB17+AC17)</f>
        <v>0</v>
      </c>
      <c r="AH17" s="174"/>
      <c r="AI17" s="174"/>
      <c r="AJ17" s="174"/>
      <c r="AK17" s="155"/>
      <c r="AL17" s="155"/>
      <c r="AM17" s="155"/>
    </row>
    <row r="18" spans="1:39" s="124" customFormat="1" hidden="1" x14ac:dyDescent="0.2">
      <c r="A18" s="230" t="s">
        <v>30</v>
      </c>
      <c r="B18" s="217" t="s">
        <v>31</v>
      </c>
      <c r="C18" s="217"/>
      <c r="D18" s="158"/>
      <c r="E18" s="225"/>
      <c r="F18" s="225"/>
      <c r="G18" s="203"/>
      <c r="H18" s="203"/>
      <c r="I18" s="191"/>
      <c r="J18" s="203"/>
      <c r="K18" s="225"/>
      <c r="L18" s="225"/>
      <c r="M18" s="225"/>
      <c r="N18" s="225"/>
      <c r="O18" s="239"/>
      <c r="P18" s="240"/>
      <c r="Q18" s="203"/>
      <c r="R18" s="238"/>
      <c r="S18" s="238"/>
      <c r="T18" s="238"/>
      <c r="U18" s="174"/>
      <c r="V18" s="158"/>
      <c r="W18" s="174"/>
      <c r="X18" s="178"/>
      <c r="Y18" s="174"/>
      <c r="Z18" s="178"/>
      <c r="AA18" s="178"/>
      <c r="AB18" s="178"/>
      <c r="AC18" s="178">
        <f t="shared" si="1"/>
        <v>0</v>
      </c>
      <c r="AD18" s="178"/>
      <c r="AE18" s="178"/>
      <c r="AF18" s="174"/>
      <c r="AG18" s="236">
        <f t="shared" si="2"/>
        <v>0</v>
      </c>
      <c r="AH18" s="174"/>
      <c r="AI18" s="174"/>
      <c r="AJ18" s="174"/>
      <c r="AK18" s="155"/>
      <c r="AL18" s="155"/>
      <c r="AM18" s="155"/>
    </row>
    <row r="19" spans="1:39" s="124" customFormat="1" ht="14" hidden="1" x14ac:dyDescent="0.2">
      <c r="A19" s="216"/>
      <c r="B19" s="227"/>
      <c r="C19" s="227"/>
      <c r="D19" s="241"/>
      <c r="E19" s="242"/>
      <c r="F19" s="243"/>
      <c r="G19" s="163"/>
      <c r="H19" s="203"/>
      <c r="I19" s="244"/>
      <c r="J19" s="203"/>
      <c r="K19" s="162"/>
      <c r="L19" s="162"/>
      <c r="M19" s="162"/>
      <c r="N19" s="225"/>
      <c r="O19" s="245"/>
      <c r="P19" s="246"/>
      <c r="Q19" s="203"/>
      <c r="R19" s="238"/>
      <c r="S19" s="238"/>
      <c r="T19" s="238"/>
      <c r="U19" s="174"/>
      <c r="V19" s="158"/>
      <c r="W19" s="174"/>
      <c r="X19" s="178"/>
      <c r="Y19" s="174"/>
      <c r="Z19" s="178"/>
      <c r="AA19" s="178"/>
      <c r="AB19" s="178"/>
      <c r="AC19" s="178">
        <f t="shared" si="1"/>
        <v>0</v>
      </c>
      <c r="AD19" s="178"/>
      <c r="AE19" s="178"/>
      <c r="AF19" s="174"/>
      <c r="AG19" s="236">
        <f t="shared" si="2"/>
        <v>0</v>
      </c>
      <c r="AH19" s="174"/>
      <c r="AI19" s="174"/>
      <c r="AJ19" s="174"/>
      <c r="AK19" s="155"/>
      <c r="AL19" s="155"/>
      <c r="AM19" s="155"/>
    </row>
    <row r="20" spans="1:39" s="124" customFormat="1" ht="14" hidden="1" x14ac:dyDescent="0.2">
      <c r="A20" s="216"/>
      <c r="B20" s="227"/>
      <c r="C20" s="227"/>
      <c r="D20" s="241"/>
      <c r="E20" s="242"/>
      <c r="F20" s="243"/>
      <c r="G20" s="163"/>
      <c r="H20" s="203"/>
      <c r="I20" s="244"/>
      <c r="J20" s="203"/>
      <c r="K20" s="162"/>
      <c r="L20" s="162"/>
      <c r="M20" s="162"/>
      <c r="N20" s="225"/>
      <c r="O20" s="245"/>
      <c r="P20" s="246"/>
      <c r="Q20" s="203"/>
      <c r="R20" s="238"/>
      <c r="S20" s="238"/>
      <c r="T20" s="238"/>
      <c r="U20" s="174"/>
      <c r="V20" s="158"/>
      <c r="W20" s="174"/>
      <c r="X20" s="178"/>
      <c r="Y20" s="174"/>
      <c r="Z20" s="178"/>
      <c r="AA20" s="178"/>
      <c r="AB20" s="178"/>
      <c r="AC20" s="178">
        <f t="shared" si="1"/>
        <v>0</v>
      </c>
      <c r="AD20" s="178"/>
      <c r="AE20" s="178"/>
      <c r="AF20" s="174"/>
      <c r="AG20" s="236">
        <f t="shared" si="2"/>
        <v>0</v>
      </c>
      <c r="AH20" s="174"/>
      <c r="AI20" s="174"/>
      <c r="AJ20" s="174"/>
      <c r="AK20" s="155"/>
      <c r="AL20" s="155"/>
      <c r="AM20" s="155"/>
    </row>
    <row r="21" spans="1:39" s="124" customFormat="1" ht="27.75" hidden="1" customHeight="1" x14ac:dyDescent="0.2">
      <c r="A21" s="230" t="s">
        <v>32</v>
      </c>
      <c r="B21" s="217" t="s">
        <v>33</v>
      </c>
      <c r="C21" s="217"/>
      <c r="D21" s="241"/>
      <c r="E21" s="242"/>
      <c r="F21" s="243"/>
      <c r="G21" s="163"/>
      <c r="H21" s="203"/>
      <c r="I21" s="244"/>
      <c r="J21" s="203"/>
      <c r="K21" s="162"/>
      <c r="L21" s="162"/>
      <c r="M21" s="162"/>
      <c r="N21" s="225"/>
      <c r="O21" s="245"/>
      <c r="P21" s="246"/>
      <c r="Q21" s="203"/>
      <c r="R21" s="238"/>
      <c r="S21" s="238"/>
      <c r="T21" s="238"/>
      <c r="U21" s="174"/>
      <c r="V21" s="158"/>
      <c r="W21" s="174"/>
      <c r="X21" s="178"/>
      <c r="Y21" s="174"/>
      <c r="Z21" s="178"/>
      <c r="AA21" s="178"/>
      <c r="AB21" s="178"/>
      <c r="AC21" s="178">
        <f t="shared" si="1"/>
        <v>0</v>
      </c>
      <c r="AD21" s="178"/>
      <c r="AE21" s="178"/>
      <c r="AF21" s="174"/>
      <c r="AG21" s="236">
        <f t="shared" si="2"/>
        <v>0</v>
      </c>
      <c r="AH21" s="174"/>
      <c r="AI21" s="174"/>
      <c r="AJ21" s="174"/>
      <c r="AK21" s="155"/>
      <c r="AL21" s="155"/>
      <c r="AM21" s="155"/>
    </row>
    <row r="22" spans="1:39" s="124" customFormat="1" ht="14" hidden="1" x14ac:dyDescent="0.2">
      <c r="A22" s="216"/>
      <c r="B22" s="227"/>
      <c r="C22" s="227"/>
      <c r="D22" s="241"/>
      <c r="E22" s="242"/>
      <c r="F22" s="243"/>
      <c r="G22" s="163"/>
      <c r="H22" s="203"/>
      <c r="I22" s="244"/>
      <c r="J22" s="203"/>
      <c r="K22" s="162"/>
      <c r="L22" s="162"/>
      <c r="M22" s="162"/>
      <c r="N22" s="225"/>
      <c r="O22" s="245"/>
      <c r="P22" s="246"/>
      <c r="Q22" s="203"/>
      <c r="R22" s="238"/>
      <c r="S22" s="238"/>
      <c r="T22" s="238"/>
      <c r="U22" s="174"/>
      <c r="V22" s="158"/>
      <c r="W22" s="174"/>
      <c r="X22" s="178"/>
      <c r="Y22" s="174"/>
      <c r="Z22" s="178"/>
      <c r="AA22" s="178"/>
      <c r="AB22" s="178"/>
      <c r="AC22" s="178">
        <f t="shared" si="1"/>
        <v>0</v>
      </c>
      <c r="AD22" s="178"/>
      <c r="AE22" s="178"/>
      <c r="AF22" s="174"/>
      <c r="AG22" s="236">
        <f t="shared" si="2"/>
        <v>0</v>
      </c>
      <c r="AH22" s="174"/>
      <c r="AI22" s="174"/>
      <c r="AJ22" s="174"/>
      <c r="AK22" s="155"/>
      <c r="AL22" s="155"/>
      <c r="AM22" s="155"/>
    </row>
    <row r="23" spans="1:39" s="124" customFormat="1" ht="14" hidden="1" x14ac:dyDescent="0.2">
      <c r="A23" s="216"/>
      <c r="B23" s="227"/>
      <c r="C23" s="227"/>
      <c r="D23" s="225"/>
      <c r="E23" s="225"/>
      <c r="F23" s="225"/>
      <c r="G23" s="203"/>
      <c r="H23" s="203"/>
      <c r="I23" s="191"/>
      <c r="J23" s="203"/>
      <c r="K23" s="225"/>
      <c r="L23" s="225"/>
      <c r="M23" s="225"/>
      <c r="N23" s="225"/>
      <c r="O23" s="239"/>
      <c r="P23" s="247"/>
      <c r="Q23" s="203"/>
      <c r="R23" s="238"/>
      <c r="S23" s="238"/>
      <c r="T23" s="238"/>
      <c r="U23" s="174"/>
      <c r="V23" s="158"/>
      <c r="W23" s="174"/>
      <c r="X23" s="178"/>
      <c r="Y23" s="174"/>
      <c r="Z23" s="178"/>
      <c r="AA23" s="178"/>
      <c r="AB23" s="178"/>
      <c r="AC23" s="178">
        <f t="shared" si="1"/>
        <v>0</v>
      </c>
      <c r="AD23" s="178"/>
      <c r="AE23" s="178"/>
      <c r="AF23" s="174"/>
      <c r="AG23" s="236">
        <f t="shared" si="2"/>
        <v>0</v>
      </c>
      <c r="AH23" s="174"/>
      <c r="AI23" s="174"/>
      <c r="AJ23" s="174"/>
      <c r="AK23" s="155"/>
      <c r="AL23" s="155"/>
      <c r="AM23" s="155"/>
    </row>
    <row r="24" spans="1:39" s="125" customFormat="1" ht="30" hidden="1" x14ac:dyDescent="0.2">
      <c r="A24" s="230" t="s">
        <v>34</v>
      </c>
      <c r="B24" s="217" t="s">
        <v>35</v>
      </c>
      <c r="C24" s="217"/>
      <c r="D24" s="248"/>
      <c r="E24" s="248"/>
      <c r="F24" s="248"/>
      <c r="G24" s="204"/>
      <c r="H24" s="204"/>
      <c r="I24" s="249"/>
      <c r="J24" s="204"/>
      <c r="K24" s="248"/>
      <c r="L24" s="248"/>
      <c r="M24" s="248"/>
      <c r="N24" s="248"/>
      <c r="O24" s="250"/>
      <c r="P24" s="251">
        <f>SUM(P25:P30)</f>
        <v>1225000</v>
      </c>
      <c r="Q24" s="204"/>
      <c r="R24" s="238"/>
      <c r="S24" s="238"/>
      <c r="T24" s="238"/>
      <c r="U24" s="205"/>
      <c r="V24" s="158"/>
      <c r="W24" s="205"/>
      <c r="X24" s="178"/>
      <c r="Y24" s="174"/>
      <c r="Z24" s="296">
        <f>SUM(Z25:Z30)</f>
        <v>1224940</v>
      </c>
      <c r="AA24" s="296">
        <f>SUM(AA25:AA30)</f>
        <v>0</v>
      </c>
      <c r="AB24" s="296">
        <f>SUM(AB25:AB30)</f>
        <v>0</v>
      </c>
      <c r="AC24" s="213">
        <f>SUM(AC25:AC31)</f>
        <v>0</v>
      </c>
      <c r="AD24" s="213">
        <f>SUM(AD25:AD31)</f>
        <v>0</v>
      </c>
      <c r="AE24" s="213">
        <f>SUM(AE25:AE31)</f>
        <v>0</v>
      </c>
      <c r="AF24" s="297"/>
      <c r="AG24" s="298">
        <f>SUM(AG25:AG31)</f>
        <v>60</v>
      </c>
      <c r="AH24" s="213">
        <f>SUM(AH25:AH31)</f>
        <v>1224940</v>
      </c>
      <c r="AI24" s="213">
        <f>SUM(AI25:AI31)</f>
        <v>1224940</v>
      </c>
      <c r="AJ24" s="213">
        <f>SUM(AJ25:AJ31)</f>
        <v>1224940</v>
      </c>
      <c r="AK24" s="156"/>
      <c r="AL24" s="156"/>
      <c r="AM24" s="156"/>
    </row>
    <row r="25" spans="1:39" s="124" customFormat="1" x14ac:dyDescent="0.2">
      <c r="A25" s="216"/>
      <c r="B25" s="242" t="s">
        <v>158</v>
      </c>
      <c r="C25" s="242" t="str">
        <f>MID(B25,2,18)</f>
        <v>2.06.02.01.37.0001</v>
      </c>
      <c r="D25" s="159" t="s">
        <v>133</v>
      </c>
      <c r="E25" s="242"/>
      <c r="F25" s="162" t="s">
        <v>167</v>
      </c>
      <c r="G25" s="163"/>
      <c r="H25" s="245" t="s">
        <v>199</v>
      </c>
      <c r="I25" s="253">
        <v>2003</v>
      </c>
      <c r="J25" s="163"/>
      <c r="K25" s="225"/>
      <c r="L25" s="225"/>
      <c r="M25" s="225"/>
      <c r="N25" s="225"/>
      <c r="O25" s="245" t="s">
        <v>118</v>
      </c>
      <c r="P25" s="246">
        <v>120000</v>
      </c>
      <c r="Q25" s="203" t="s">
        <v>601</v>
      </c>
      <c r="R25" s="238"/>
      <c r="S25" s="238"/>
      <c r="T25" s="238"/>
      <c r="U25" s="174" t="str">
        <f>MID(B25,2,7)</f>
        <v>2.06.02</v>
      </c>
      <c r="V25" s="158" t="str">
        <f t="shared" ref="V25:V30" si="3">VLOOKUP(U25,kelompok,2,0)</f>
        <v>ALAT RUMAH TANGGA</v>
      </c>
      <c r="W25" s="174">
        <f t="shared" ref="W25:W30" si="4">VLOOKUP(U25,MASAMANFAAT,4,0)</f>
        <v>5</v>
      </c>
      <c r="X25" s="178">
        <f t="shared" ref="X25:X30" si="5">(P25-10)/W25</f>
        <v>23998</v>
      </c>
      <c r="Y25" s="174">
        <f t="shared" ref="Y25:Y30" si="6">2013-AF25</f>
        <v>10</v>
      </c>
      <c r="Z25" s="213">
        <f t="shared" ref="Z25:Z30" si="7">IF(Y25&gt;W25,P25-10,X25*Y25)</f>
        <v>119990</v>
      </c>
      <c r="AA25" s="213">
        <f t="shared" ref="AA25:AA30" si="8">IF(P25-10=Z25,0,X25)</f>
        <v>0</v>
      </c>
      <c r="AB25" s="213">
        <f t="shared" ref="AB25:AB30" si="9">IF(P25-10=Z25+AA25,0,X25)</f>
        <v>0</v>
      </c>
      <c r="AC25" s="213">
        <f t="shared" si="1"/>
        <v>0</v>
      </c>
      <c r="AD25" s="213">
        <f t="shared" ref="AD25:AD30" si="10">IF(P25-10=Z25+AA25+AB25+AC25,0,X25)</f>
        <v>0</v>
      </c>
      <c r="AE25" s="213">
        <f t="shared" ref="AE25:AE30" si="11">IF(P25-10=Z25+AA25+AB25+AC25+AD25,0,X25)</f>
        <v>0</v>
      </c>
      <c r="AF25" s="299">
        <f t="shared" ref="AF25:AF30" si="12">I25</f>
        <v>2003</v>
      </c>
      <c r="AG25" s="298">
        <f>P25-(Z25+AA25+AB25+AC25+AD25+AE25)</f>
        <v>10</v>
      </c>
      <c r="AH25" s="300">
        <f t="shared" ref="AH25:AH30" si="13">Z25+AA25+AB25+AC25</f>
        <v>119990</v>
      </c>
      <c r="AI25" s="300">
        <f t="shared" ref="AI25:AI30" si="14">Z25+AA25+AB25+AC25+AD25</f>
        <v>119990</v>
      </c>
      <c r="AJ25" s="300">
        <f t="shared" ref="AJ25:AJ30" si="15">Z25+AA25+AB25+AC25+AD25+AE25</f>
        <v>119990</v>
      </c>
      <c r="AK25" s="155"/>
      <c r="AL25" s="155"/>
      <c r="AM25" s="155"/>
    </row>
    <row r="26" spans="1:39" s="124" customFormat="1" x14ac:dyDescent="0.2">
      <c r="A26" s="216"/>
      <c r="B26" s="242" t="s">
        <v>143</v>
      </c>
      <c r="C26" s="242" t="str">
        <f t="shared" ref="C26:C30" si="16">MID(B26,2,18)</f>
        <v>2.06.02.01.125.000</v>
      </c>
      <c r="D26" s="159" t="s">
        <v>132</v>
      </c>
      <c r="E26" s="242"/>
      <c r="F26" s="162" t="s">
        <v>176</v>
      </c>
      <c r="G26" s="163"/>
      <c r="H26" s="245" t="s">
        <v>200</v>
      </c>
      <c r="I26" s="253">
        <v>2006</v>
      </c>
      <c r="J26" s="163"/>
      <c r="K26" s="225"/>
      <c r="L26" s="225"/>
      <c r="M26" s="225"/>
      <c r="N26" s="225"/>
      <c r="O26" s="245" t="s">
        <v>118</v>
      </c>
      <c r="P26" s="246">
        <v>280000</v>
      </c>
      <c r="Q26" s="203" t="s">
        <v>601</v>
      </c>
      <c r="R26" s="238"/>
      <c r="S26" s="238"/>
      <c r="T26" s="238"/>
      <c r="U26" s="174" t="str">
        <f t="shared" ref="U26:U34" si="17">MID(B26,2,7)</f>
        <v>2.06.02</v>
      </c>
      <c r="V26" s="158" t="str">
        <f t="shared" si="3"/>
        <v>ALAT RUMAH TANGGA</v>
      </c>
      <c r="W26" s="174">
        <f t="shared" si="4"/>
        <v>5</v>
      </c>
      <c r="X26" s="178">
        <f t="shared" si="5"/>
        <v>55998</v>
      </c>
      <c r="Y26" s="174">
        <f t="shared" si="6"/>
        <v>7</v>
      </c>
      <c r="Z26" s="213">
        <f t="shared" si="7"/>
        <v>279990</v>
      </c>
      <c r="AA26" s="213">
        <f t="shared" si="8"/>
        <v>0</v>
      </c>
      <c r="AB26" s="213">
        <f t="shared" si="9"/>
        <v>0</v>
      </c>
      <c r="AC26" s="213">
        <f t="shared" si="1"/>
        <v>0</v>
      </c>
      <c r="AD26" s="213">
        <f t="shared" si="10"/>
        <v>0</v>
      </c>
      <c r="AE26" s="213">
        <f t="shared" si="11"/>
        <v>0</v>
      </c>
      <c r="AF26" s="299">
        <f t="shared" si="12"/>
        <v>2006</v>
      </c>
      <c r="AG26" s="298">
        <f t="shared" ref="AG26:AG30" si="18">P26-(Z26+AA26+AB26+AC26+AD26+AE26)</f>
        <v>10</v>
      </c>
      <c r="AH26" s="300">
        <f t="shared" si="13"/>
        <v>279990</v>
      </c>
      <c r="AI26" s="300">
        <f t="shared" si="14"/>
        <v>279990</v>
      </c>
      <c r="AJ26" s="300">
        <f t="shared" si="15"/>
        <v>279990</v>
      </c>
      <c r="AK26" s="155"/>
      <c r="AL26" s="155"/>
      <c r="AM26" s="155"/>
    </row>
    <row r="27" spans="1:39" s="124" customFormat="1" x14ac:dyDescent="0.2">
      <c r="A27" s="216"/>
      <c r="B27" s="242" t="s">
        <v>158</v>
      </c>
      <c r="C27" s="242" t="str">
        <f t="shared" si="16"/>
        <v>2.06.02.01.37.0001</v>
      </c>
      <c r="D27" s="159" t="s">
        <v>133</v>
      </c>
      <c r="E27" s="242"/>
      <c r="F27" s="162" t="s">
        <v>167</v>
      </c>
      <c r="G27" s="163"/>
      <c r="H27" s="245" t="s">
        <v>199</v>
      </c>
      <c r="I27" s="253">
        <v>2006</v>
      </c>
      <c r="J27" s="163"/>
      <c r="K27" s="225"/>
      <c r="L27" s="225"/>
      <c r="M27" s="225"/>
      <c r="N27" s="225"/>
      <c r="O27" s="245" t="s">
        <v>118</v>
      </c>
      <c r="P27" s="246">
        <v>160000</v>
      </c>
      <c r="Q27" s="203" t="s">
        <v>601</v>
      </c>
      <c r="R27" s="238"/>
      <c r="S27" s="238"/>
      <c r="T27" s="238"/>
      <c r="U27" s="174" t="str">
        <f t="shared" si="17"/>
        <v>2.06.02</v>
      </c>
      <c r="V27" s="158" t="str">
        <f t="shared" si="3"/>
        <v>ALAT RUMAH TANGGA</v>
      </c>
      <c r="W27" s="174">
        <f t="shared" si="4"/>
        <v>5</v>
      </c>
      <c r="X27" s="178">
        <f t="shared" si="5"/>
        <v>31998</v>
      </c>
      <c r="Y27" s="174">
        <f t="shared" si="6"/>
        <v>7</v>
      </c>
      <c r="Z27" s="213">
        <f t="shared" si="7"/>
        <v>159990</v>
      </c>
      <c r="AA27" s="213">
        <f t="shared" si="8"/>
        <v>0</v>
      </c>
      <c r="AB27" s="213">
        <f t="shared" si="9"/>
        <v>0</v>
      </c>
      <c r="AC27" s="213">
        <f t="shared" si="1"/>
        <v>0</v>
      </c>
      <c r="AD27" s="213">
        <f t="shared" si="10"/>
        <v>0</v>
      </c>
      <c r="AE27" s="213">
        <f t="shared" si="11"/>
        <v>0</v>
      </c>
      <c r="AF27" s="299">
        <f t="shared" si="12"/>
        <v>2006</v>
      </c>
      <c r="AG27" s="298">
        <f t="shared" si="18"/>
        <v>10</v>
      </c>
      <c r="AH27" s="300">
        <f t="shared" si="13"/>
        <v>159990</v>
      </c>
      <c r="AI27" s="300">
        <f t="shared" si="14"/>
        <v>159990</v>
      </c>
      <c r="AJ27" s="300">
        <f t="shared" si="15"/>
        <v>159990</v>
      </c>
      <c r="AK27" s="155"/>
      <c r="AL27" s="155"/>
      <c r="AM27" s="155"/>
    </row>
    <row r="28" spans="1:39" s="124" customFormat="1" x14ac:dyDescent="0.2">
      <c r="A28" s="216"/>
      <c r="B28" s="242" t="s">
        <v>143</v>
      </c>
      <c r="C28" s="242" t="str">
        <f t="shared" si="16"/>
        <v>2.06.02.01.125.000</v>
      </c>
      <c r="D28" s="159" t="s">
        <v>132</v>
      </c>
      <c r="E28" s="242"/>
      <c r="F28" s="162" t="s">
        <v>190</v>
      </c>
      <c r="G28" s="163"/>
      <c r="H28" s="245" t="s">
        <v>200</v>
      </c>
      <c r="I28" s="253">
        <v>2006</v>
      </c>
      <c r="J28" s="163"/>
      <c r="K28" s="225"/>
      <c r="L28" s="225"/>
      <c r="M28" s="225"/>
      <c r="N28" s="225"/>
      <c r="O28" s="245" t="s">
        <v>118</v>
      </c>
      <c r="P28" s="246">
        <v>245000</v>
      </c>
      <c r="Q28" s="203" t="s">
        <v>601</v>
      </c>
      <c r="R28" s="238"/>
      <c r="S28" s="238"/>
      <c r="T28" s="238"/>
      <c r="U28" s="174" t="str">
        <f t="shared" si="17"/>
        <v>2.06.02</v>
      </c>
      <c r="V28" s="158" t="str">
        <f t="shared" si="3"/>
        <v>ALAT RUMAH TANGGA</v>
      </c>
      <c r="W28" s="174">
        <f t="shared" si="4"/>
        <v>5</v>
      </c>
      <c r="X28" s="178">
        <f t="shared" si="5"/>
        <v>48998</v>
      </c>
      <c r="Y28" s="174">
        <f t="shared" si="6"/>
        <v>7</v>
      </c>
      <c r="Z28" s="213">
        <f t="shared" si="7"/>
        <v>244990</v>
      </c>
      <c r="AA28" s="213">
        <f t="shared" si="8"/>
        <v>0</v>
      </c>
      <c r="AB28" s="213">
        <f t="shared" si="9"/>
        <v>0</v>
      </c>
      <c r="AC28" s="213">
        <f t="shared" si="1"/>
        <v>0</v>
      </c>
      <c r="AD28" s="213">
        <f t="shared" si="10"/>
        <v>0</v>
      </c>
      <c r="AE28" s="213">
        <f t="shared" si="11"/>
        <v>0</v>
      </c>
      <c r="AF28" s="299">
        <f t="shared" si="12"/>
        <v>2006</v>
      </c>
      <c r="AG28" s="298">
        <f t="shared" si="18"/>
        <v>10</v>
      </c>
      <c r="AH28" s="300">
        <f t="shared" si="13"/>
        <v>244990</v>
      </c>
      <c r="AI28" s="300">
        <f t="shared" si="14"/>
        <v>244990</v>
      </c>
      <c r="AJ28" s="300">
        <f t="shared" si="15"/>
        <v>244990</v>
      </c>
      <c r="AK28" s="155"/>
      <c r="AL28" s="155"/>
      <c r="AM28" s="155"/>
    </row>
    <row r="29" spans="1:39" s="124" customFormat="1" x14ac:dyDescent="0.2">
      <c r="A29" s="216"/>
      <c r="B29" s="242" t="s">
        <v>143</v>
      </c>
      <c r="C29" s="242" t="str">
        <f t="shared" si="16"/>
        <v>2.06.02.01.125.000</v>
      </c>
      <c r="D29" s="159" t="s">
        <v>132</v>
      </c>
      <c r="E29" s="242"/>
      <c r="F29" s="162" t="s">
        <v>176</v>
      </c>
      <c r="G29" s="163"/>
      <c r="H29" s="245" t="s">
        <v>200</v>
      </c>
      <c r="I29" s="253">
        <v>2006</v>
      </c>
      <c r="J29" s="163"/>
      <c r="K29" s="225"/>
      <c r="L29" s="225"/>
      <c r="M29" s="225"/>
      <c r="N29" s="225"/>
      <c r="O29" s="245" t="s">
        <v>118</v>
      </c>
      <c r="P29" s="246">
        <v>280000</v>
      </c>
      <c r="Q29" s="203" t="s">
        <v>601</v>
      </c>
      <c r="R29" s="238"/>
      <c r="S29" s="238"/>
      <c r="T29" s="238"/>
      <c r="U29" s="174" t="str">
        <f t="shared" si="17"/>
        <v>2.06.02</v>
      </c>
      <c r="V29" s="158" t="str">
        <f t="shared" si="3"/>
        <v>ALAT RUMAH TANGGA</v>
      </c>
      <c r="W29" s="174">
        <f t="shared" si="4"/>
        <v>5</v>
      </c>
      <c r="X29" s="178">
        <f t="shared" si="5"/>
        <v>55998</v>
      </c>
      <c r="Y29" s="174">
        <f t="shared" si="6"/>
        <v>7</v>
      </c>
      <c r="Z29" s="213">
        <f t="shared" si="7"/>
        <v>279990</v>
      </c>
      <c r="AA29" s="213">
        <f t="shared" si="8"/>
        <v>0</v>
      </c>
      <c r="AB29" s="213">
        <f t="shared" si="9"/>
        <v>0</v>
      </c>
      <c r="AC29" s="213">
        <f t="shared" si="1"/>
        <v>0</v>
      </c>
      <c r="AD29" s="213">
        <f t="shared" si="10"/>
        <v>0</v>
      </c>
      <c r="AE29" s="213">
        <f t="shared" si="11"/>
        <v>0</v>
      </c>
      <c r="AF29" s="299">
        <f t="shared" si="12"/>
        <v>2006</v>
      </c>
      <c r="AG29" s="298">
        <f t="shared" si="18"/>
        <v>10</v>
      </c>
      <c r="AH29" s="300">
        <f t="shared" si="13"/>
        <v>279990</v>
      </c>
      <c r="AI29" s="300">
        <f t="shared" si="14"/>
        <v>279990</v>
      </c>
      <c r="AJ29" s="300">
        <f t="shared" si="15"/>
        <v>279990</v>
      </c>
      <c r="AK29" s="155"/>
      <c r="AL29" s="155"/>
      <c r="AM29" s="155"/>
    </row>
    <row r="30" spans="1:39" s="124" customFormat="1" x14ac:dyDescent="0.2">
      <c r="A30" s="216"/>
      <c r="B30" s="242" t="s">
        <v>146</v>
      </c>
      <c r="C30" s="242" t="str">
        <f t="shared" si="16"/>
        <v>2.06.02.04.06.0001</v>
      </c>
      <c r="D30" s="159" t="s">
        <v>123</v>
      </c>
      <c r="E30" s="242"/>
      <c r="F30" s="162" t="s">
        <v>192</v>
      </c>
      <c r="G30" s="163"/>
      <c r="H30" s="245" t="s">
        <v>197</v>
      </c>
      <c r="I30" s="253">
        <v>2006</v>
      </c>
      <c r="J30" s="163"/>
      <c r="K30" s="225"/>
      <c r="L30" s="225"/>
      <c r="M30" s="225"/>
      <c r="N30" s="225"/>
      <c r="O30" s="245" t="s">
        <v>118</v>
      </c>
      <c r="P30" s="246">
        <v>140000</v>
      </c>
      <c r="Q30" s="203" t="s">
        <v>601</v>
      </c>
      <c r="R30" s="238"/>
      <c r="S30" s="238"/>
      <c r="T30" s="238"/>
      <c r="U30" s="174" t="str">
        <f t="shared" si="17"/>
        <v>2.06.02</v>
      </c>
      <c r="V30" s="158" t="str">
        <f t="shared" si="3"/>
        <v>ALAT RUMAH TANGGA</v>
      </c>
      <c r="W30" s="174">
        <f t="shared" si="4"/>
        <v>5</v>
      </c>
      <c r="X30" s="178">
        <f t="shared" si="5"/>
        <v>27998</v>
      </c>
      <c r="Y30" s="174">
        <f t="shared" si="6"/>
        <v>7</v>
      </c>
      <c r="Z30" s="213">
        <f t="shared" si="7"/>
        <v>139990</v>
      </c>
      <c r="AA30" s="213">
        <f t="shared" si="8"/>
        <v>0</v>
      </c>
      <c r="AB30" s="213">
        <f t="shared" si="9"/>
        <v>0</v>
      </c>
      <c r="AC30" s="213">
        <f t="shared" si="1"/>
        <v>0</v>
      </c>
      <c r="AD30" s="213">
        <f t="shared" si="10"/>
        <v>0</v>
      </c>
      <c r="AE30" s="213">
        <f t="shared" si="11"/>
        <v>0</v>
      </c>
      <c r="AF30" s="299">
        <f t="shared" si="12"/>
        <v>2006</v>
      </c>
      <c r="AG30" s="298">
        <f t="shared" si="18"/>
        <v>10</v>
      </c>
      <c r="AH30" s="300">
        <f t="shared" si="13"/>
        <v>139990</v>
      </c>
      <c r="AI30" s="300">
        <f t="shared" si="14"/>
        <v>139990</v>
      </c>
      <c r="AJ30" s="300">
        <f t="shared" si="15"/>
        <v>139990</v>
      </c>
      <c r="AK30" s="155"/>
      <c r="AL30" s="155"/>
      <c r="AM30" s="155"/>
    </row>
    <row r="31" spans="1:39" s="124" customFormat="1" ht="14" hidden="1" x14ac:dyDescent="0.2">
      <c r="A31" s="216"/>
      <c r="B31" s="227"/>
      <c r="C31" s="227"/>
      <c r="D31" s="159"/>
      <c r="E31" s="242"/>
      <c r="F31" s="162"/>
      <c r="G31" s="163"/>
      <c r="H31" s="245"/>
      <c r="I31" s="245"/>
      <c r="J31" s="163"/>
      <c r="K31" s="225"/>
      <c r="L31" s="225"/>
      <c r="M31" s="225"/>
      <c r="N31" s="225"/>
      <c r="O31" s="245"/>
      <c r="P31" s="203"/>
      <c r="Q31" s="203"/>
      <c r="R31" s="238"/>
      <c r="S31" s="238"/>
      <c r="T31" s="238"/>
      <c r="U31" s="174" t="str">
        <f t="shared" si="17"/>
        <v/>
      </c>
      <c r="V31" s="158"/>
      <c r="W31" s="174"/>
      <c r="X31" s="178"/>
      <c r="Y31" s="174"/>
      <c r="Z31" s="213"/>
      <c r="AA31" s="213"/>
      <c r="AB31" s="213"/>
      <c r="AC31" s="213">
        <f t="shared" si="1"/>
        <v>0</v>
      </c>
      <c r="AD31" s="213"/>
      <c r="AE31" s="213"/>
      <c r="AF31" s="299"/>
      <c r="AG31" s="298">
        <f t="shared" si="2"/>
        <v>0</v>
      </c>
      <c r="AH31" s="299"/>
      <c r="AI31" s="299"/>
      <c r="AJ31" s="299"/>
      <c r="AK31" s="155"/>
      <c r="AL31" s="155"/>
      <c r="AM31" s="155"/>
    </row>
    <row r="32" spans="1:39" s="125" customFormat="1" ht="30" hidden="1" x14ac:dyDescent="0.2">
      <c r="A32" s="230" t="s">
        <v>36</v>
      </c>
      <c r="B32" s="217" t="s">
        <v>37</v>
      </c>
      <c r="C32" s="217"/>
      <c r="D32" s="263"/>
      <c r="E32" s="264"/>
      <c r="F32" s="265"/>
      <c r="G32" s="266"/>
      <c r="H32" s="267"/>
      <c r="I32" s="267"/>
      <c r="J32" s="266"/>
      <c r="K32" s="248"/>
      <c r="L32" s="248"/>
      <c r="M32" s="248"/>
      <c r="N32" s="248"/>
      <c r="O32" s="267"/>
      <c r="P32" s="165">
        <f>SUM(P33:P34)</f>
        <v>390000</v>
      </c>
      <c r="Q32" s="301"/>
      <c r="R32" s="238"/>
      <c r="S32" s="238"/>
      <c r="T32" s="238"/>
      <c r="U32" s="302"/>
      <c r="V32" s="158"/>
      <c r="W32" s="174"/>
      <c r="X32" s="178"/>
      <c r="Y32" s="174"/>
      <c r="Z32" s="296">
        <f>SUM(Z33:Z34)</f>
        <v>389980</v>
      </c>
      <c r="AA32" s="296">
        <f>SUM(AA33:AA34)</f>
        <v>0</v>
      </c>
      <c r="AB32" s="296">
        <f>SUM(AB33:AB34)</f>
        <v>0</v>
      </c>
      <c r="AC32" s="213">
        <f>SUM(AC33:AC36)</f>
        <v>0</v>
      </c>
      <c r="AD32" s="213">
        <f>SUM(AD33:AD36)</f>
        <v>0</v>
      </c>
      <c r="AE32" s="213">
        <f>SUM(AE33:AE36)</f>
        <v>0</v>
      </c>
      <c r="AF32" s="297"/>
      <c r="AG32" s="213">
        <f>SUM(AG33:AG36)</f>
        <v>20</v>
      </c>
      <c r="AH32" s="213">
        <f>SUM(AH33:AH36)</f>
        <v>389980</v>
      </c>
      <c r="AI32" s="213">
        <f>SUM(AI33:AI36)</f>
        <v>389980</v>
      </c>
      <c r="AJ32" s="213">
        <f>SUM(AJ33:AJ36)</f>
        <v>389980</v>
      </c>
      <c r="AK32" s="156"/>
      <c r="AL32" s="156"/>
      <c r="AM32" s="156"/>
    </row>
    <row r="33" spans="1:39" s="124" customFormat="1" x14ac:dyDescent="0.2">
      <c r="A33" s="216"/>
      <c r="B33" s="242" t="s">
        <v>278</v>
      </c>
      <c r="C33" s="242" t="str">
        <f>MID(B33,2,18)</f>
        <v>2.07.02.06.04.0001</v>
      </c>
      <c r="D33" s="159" t="s">
        <v>274</v>
      </c>
      <c r="E33" s="242"/>
      <c r="F33" s="268" t="s">
        <v>282</v>
      </c>
      <c r="G33" s="163"/>
      <c r="H33" s="245" t="s">
        <v>196</v>
      </c>
      <c r="I33" s="245"/>
      <c r="J33" s="163"/>
      <c r="K33" s="225"/>
      <c r="L33" s="225"/>
      <c r="M33" s="225"/>
      <c r="N33" s="269"/>
      <c r="O33" s="245" t="s">
        <v>118</v>
      </c>
      <c r="P33" s="246">
        <v>180000</v>
      </c>
      <c r="Q33" s="203" t="s">
        <v>602</v>
      </c>
      <c r="R33" s="238"/>
      <c r="S33" s="238"/>
      <c r="T33" s="238"/>
      <c r="U33" s="174" t="str">
        <f t="shared" si="17"/>
        <v>2.07.02</v>
      </c>
      <c r="V33" s="158" t="str">
        <f t="shared" ref="V33:V34" si="19">VLOOKUP(U33,kelompok,2,0)</f>
        <v>ALAT KOMUNIKASI</v>
      </c>
      <c r="W33" s="174">
        <f t="shared" ref="W33:W34" si="20">VLOOKUP(U33,MASAMANFAAT,4,0)</f>
        <v>5</v>
      </c>
      <c r="X33" s="178">
        <f t="shared" ref="X33:X34" si="21">(P33-10)/W33</f>
        <v>35998</v>
      </c>
      <c r="Y33" s="174">
        <f t="shared" ref="Y33:Y34" si="22">2013-AF33</f>
        <v>2013</v>
      </c>
      <c r="Z33" s="213">
        <f t="shared" ref="Z33:Z34" si="23">IF(Y33&gt;W33,P33-10,X33*Y33)</f>
        <v>179990</v>
      </c>
      <c r="AA33" s="213">
        <f t="shared" ref="AA33:AA34" si="24">IF(P33-10=Z33,0,X33)</f>
        <v>0</v>
      </c>
      <c r="AB33" s="213">
        <f t="shared" ref="AB33:AB34" si="25">IF(P33-10=Z33+AA33,0,X33)</f>
        <v>0</v>
      </c>
      <c r="AC33" s="213">
        <f t="shared" ref="AC33:AC46" si="26">IF(P33-10=Z33+AA33,0,AB33)</f>
        <v>0</v>
      </c>
      <c r="AD33" s="213">
        <f>IF(P33-10=Z33+AA33+AB33+AC33,0,X33)</f>
        <v>0</v>
      </c>
      <c r="AE33" s="213">
        <f>IF(P33-10=Z33+AA33+AB33+AC33+AD33,0,X33)</f>
        <v>0</v>
      </c>
      <c r="AF33" s="299">
        <f t="shared" ref="AF33:AF34" si="27">I33</f>
        <v>0</v>
      </c>
      <c r="AG33" s="298">
        <f>P33-(Z33+AA33+AB33+AC33+AD33+AE33)</f>
        <v>10</v>
      </c>
      <c r="AH33" s="300">
        <f t="shared" ref="AH33:AH34" si="28">Z33+AA33+AB33+AC33</f>
        <v>179990</v>
      </c>
      <c r="AI33" s="300">
        <f t="shared" ref="AI33:AI34" si="29">Z33+AA33+AB33+AC33+AD33</f>
        <v>179990</v>
      </c>
      <c r="AJ33" s="300">
        <f t="shared" ref="AJ33:AJ34" si="30">Z33+AA33+AB33+AC33+AD33+AE33</f>
        <v>179990</v>
      </c>
      <c r="AK33" s="155"/>
      <c r="AL33" s="155"/>
      <c r="AM33" s="155"/>
    </row>
    <row r="34" spans="1:39" s="124" customFormat="1" x14ac:dyDescent="0.2">
      <c r="A34" s="216"/>
      <c r="B34" s="242" t="s">
        <v>281</v>
      </c>
      <c r="C34" s="242" t="str">
        <f t="shared" ref="C34" si="31">MID(B34,2,18)</f>
        <v>2.07.02.01.11.0000</v>
      </c>
      <c r="D34" s="159" t="s">
        <v>277</v>
      </c>
      <c r="E34" s="242"/>
      <c r="F34" s="268" t="s">
        <v>286</v>
      </c>
      <c r="G34" s="163"/>
      <c r="H34" s="245" t="s">
        <v>195</v>
      </c>
      <c r="I34" s="245"/>
      <c r="J34" s="163"/>
      <c r="K34" s="225"/>
      <c r="L34" s="225"/>
      <c r="M34" s="225"/>
      <c r="N34" s="225"/>
      <c r="O34" s="245" t="s">
        <v>118</v>
      </c>
      <c r="P34" s="246">
        <v>210000</v>
      </c>
      <c r="Q34" s="203" t="s">
        <v>602</v>
      </c>
      <c r="R34" s="238"/>
      <c r="S34" s="238"/>
      <c r="T34" s="238"/>
      <c r="U34" s="174" t="str">
        <f t="shared" si="17"/>
        <v>2.07.02</v>
      </c>
      <c r="V34" s="158" t="str">
        <f t="shared" si="19"/>
        <v>ALAT KOMUNIKASI</v>
      </c>
      <c r="W34" s="174">
        <f t="shared" si="20"/>
        <v>5</v>
      </c>
      <c r="X34" s="178">
        <f t="shared" si="21"/>
        <v>41998</v>
      </c>
      <c r="Y34" s="174">
        <f t="shared" si="22"/>
        <v>2013</v>
      </c>
      <c r="Z34" s="213">
        <f t="shared" si="23"/>
        <v>209990</v>
      </c>
      <c r="AA34" s="213">
        <f t="shared" si="24"/>
        <v>0</v>
      </c>
      <c r="AB34" s="213">
        <f t="shared" si="25"/>
        <v>0</v>
      </c>
      <c r="AC34" s="213">
        <f t="shared" si="26"/>
        <v>0</v>
      </c>
      <c r="AD34" s="213">
        <f t="shared" ref="AD34" si="32">IF(P34-10=Z34+AA34+AB34+AC34,0,X34)</f>
        <v>0</v>
      </c>
      <c r="AE34" s="213">
        <f t="shared" ref="AE34" si="33">IF(P34-10=Z34+AA34+AB34+AC34+AD34,0,X34)</f>
        <v>0</v>
      </c>
      <c r="AF34" s="299">
        <f t="shared" si="27"/>
        <v>0</v>
      </c>
      <c r="AG34" s="298">
        <f t="shared" ref="AG34" si="34">P34-(Z34+AA34+AB34+AC34+AD34+AE34)</f>
        <v>10</v>
      </c>
      <c r="AH34" s="300">
        <f t="shared" si="28"/>
        <v>209990</v>
      </c>
      <c r="AI34" s="300">
        <f t="shared" si="29"/>
        <v>209990</v>
      </c>
      <c r="AJ34" s="300">
        <f t="shared" si="30"/>
        <v>209990</v>
      </c>
      <c r="AK34" s="155"/>
      <c r="AL34" s="155"/>
      <c r="AM34" s="155"/>
    </row>
    <row r="35" spans="1:39" s="124" customFormat="1" ht="14" hidden="1" x14ac:dyDescent="0.2">
      <c r="A35" s="216"/>
      <c r="B35" s="227"/>
      <c r="C35" s="227"/>
      <c r="D35" s="159"/>
      <c r="E35" s="242"/>
      <c r="F35" s="162"/>
      <c r="G35" s="163"/>
      <c r="H35" s="245"/>
      <c r="I35" s="245"/>
      <c r="J35" s="163"/>
      <c r="K35" s="225"/>
      <c r="L35" s="225"/>
      <c r="M35" s="225"/>
      <c r="N35" s="225"/>
      <c r="O35" s="245"/>
      <c r="P35" s="246"/>
      <c r="Q35" s="203"/>
      <c r="R35" s="238"/>
      <c r="S35" s="238"/>
      <c r="T35" s="238"/>
      <c r="U35" s="174"/>
      <c r="V35" s="207">
        <f t="shared" ref="V35:V47" si="35">IF(P35&lt;300000,P35,"0")</f>
        <v>0</v>
      </c>
      <c r="W35" s="174"/>
      <c r="X35" s="174"/>
      <c r="Y35" s="174"/>
      <c r="Z35" s="174"/>
      <c r="AA35" s="174"/>
      <c r="AB35" s="174"/>
      <c r="AC35" s="178">
        <f t="shared" si="26"/>
        <v>0</v>
      </c>
      <c r="AD35" s="178"/>
      <c r="AE35" s="178"/>
      <c r="AF35" s="174"/>
      <c r="AG35" s="236">
        <f t="shared" ref="AG35:AG47" si="36">P35-(Z35+AA35+AB35+AC35)</f>
        <v>0</v>
      </c>
      <c r="AH35" s="174"/>
      <c r="AI35" s="174"/>
      <c r="AJ35" s="174"/>
      <c r="AK35" s="155"/>
      <c r="AL35" s="155"/>
      <c r="AM35" s="155"/>
    </row>
    <row r="36" spans="1:39" s="124" customFormat="1" hidden="1" x14ac:dyDescent="0.2">
      <c r="A36" s="230" t="s">
        <v>38</v>
      </c>
      <c r="B36" s="217" t="s">
        <v>39</v>
      </c>
      <c r="C36" s="217"/>
      <c r="D36" s="204" t="s">
        <v>213</v>
      </c>
      <c r="E36" s="242"/>
      <c r="F36" s="162"/>
      <c r="G36" s="163"/>
      <c r="H36" s="245"/>
      <c r="I36" s="245"/>
      <c r="J36" s="163"/>
      <c r="K36" s="225"/>
      <c r="L36" s="225"/>
      <c r="M36" s="225"/>
      <c r="N36" s="225"/>
      <c r="O36" s="245"/>
      <c r="P36" s="246"/>
      <c r="Q36" s="203"/>
      <c r="R36" s="238"/>
      <c r="S36" s="238"/>
      <c r="T36" s="238"/>
      <c r="U36" s="174"/>
      <c r="V36" s="207">
        <f t="shared" si="35"/>
        <v>0</v>
      </c>
      <c r="W36" s="174"/>
      <c r="X36" s="174"/>
      <c r="Y36" s="174"/>
      <c r="Z36" s="174"/>
      <c r="AA36" s="174"/>
      <c r="AB36" s="174"/>
      <c r="AC36" s="178">
        <f t="shared" si="26"/>
        <v>0</v>
      </c>
      <c r="AD36" s="178"/>
      <c r="AE36" s="178"/>
      <c r="AF36" s="174"/>
      <c r="AG36" s="236">
        <f t="shared" si="36"/>
        <v>0</v>
      </c>
      <c r="AH36" s="174"/>
      <c r="AI36" s="174"/>
      <c r="AJ36" s="174"/>
      <c r="AK36" s="155"/>
      <c r="AL36" s="155"/>
      <c r="AM36" s="155"/>
    </row>
    <row r="37" spans="1:39" s="124" customFormat="1" ht="14" hidden="1" x14ac:dyDescent="0.2">
      <c r="A37" s="216"/>
      <c r="B37" s="227"/>
      <c r="C37" s="227"/>
      <c r="D37" s="159"/>
      <c r="E37" s="242"/>
      <c r="F37" s="162"/>
      <c r="G37" s="163"/>
      <c r="H37" s="245"/>
      <c r="I37" s="245"/>
      <c r="J37" s="163"/>
      <c r="K37" s="225"/>
      <c r="L37" s="225"/>
      <c r="M37" s="225"/>
      <c r="N37" s="225"/>
      <c r="O37" s="245"/>
      <c r="P37" s="246"/>
      <c r="Q37" s="203"/>
      <c r="R37" s="238"/>
      <c r="S37" s="238"/>
      <c r="T37" s="238"/>
      <c r="U37" s="174"/>
      <c r="V37" s="207">
        <f t="shared" si="35"/>
        <v>0</v>
      </c>
      <c r="W37" s="174"/>
      <c r="X37" s="174"/>
      <c r="Y37" s="174"/>
      <c r="Z37" s="174"/>
      <c r="AA37" s="174"/>
      <c r="AB37" s="174"/>
      <c r="AC37" s="178">
        <f t="shared" si="26"/>
        <v>0</v>
      </c>
      <c r="AD37" s="178"/>
      <c r="AE37" s="178"/>
      <c r="AF37" s="174"/>
      <c r="AG37" s="236">
        <f t="shared" si="36"/>
        <v>0</v>
      </c>
      <c r="AH37" s="174"/>
      <c r="AI37" s="174"/>
      <c r="AJ37" s="174"/>
      <c r="AK37" s="155"/>
      <c r="AL37" s="155"/>
      <c r="AM37" s="155"/>
    </row>
    <row r="38" spans="1:39" s="124" customFormat="1" ht="14" hidden="1" x14ac:dyDescent="0.2">
      <c r="A38" s="216"/>
      <c r="B38" s="227"/>
      <c r="C38" s="227"/>
      <c r="D38" s="159"/>
      <c r="E38" s="242"/>
      <c r="F38" s="162"/>
      <c r="G38" s="163"/>
      <c r="H38" s="245"/>
      <c r="I38" s="245"/>
      <c r="J38" s="163"/>
      <c r="K38" s="225"/>
      <c r="L38" s="225"/>
      <c r="M38" s="225"/>
      <c r="N38" s="225"/>
      <c r="O38" s="245"/>
      <c r="P38" s="246"/>
      <c r="Q38" s="203"/>
      <c r="R38" s="238"/>
      <c r="S38" s="238"/>
      <c r="T38" s="238"/>
      <c r="U38" s="174"/>
      <c r="V38" s="207">
        <f t="shared" si="35"/>
        <v>0</v>
      </c>
      <c r="W38" s="174"/>
      <c r="X38" s="174"/>
      <c r="Y38" s="174"/>
      <c r="Z38" s="174"/>
      <c r="AA38" s="174"/>
      <c r="AB38" s="174"/>
      <c r="AC38" s="178">
        <f t="shared" si="26"/>
        <v>0</v>
      </c>
      <c r="AD38" s="178"/>
      <c r="AE38" s="178"/>
      <c r="AF38" s="174"/>
      <c r="AG38" s="236">
        <f t="shared" si="36"/>
        <v>0</v>
      </c>
      <c r="AH38" s="174"/>
      <c r="AI38" s="174"/>
      <c r="AJ38" s="174"/>
      <c r="AK38" s="155"/>
      <c r="AL38" s="155"/>
      <c r="AM38" s="155"/>
    </row>
    <row r="39" spans="1:39" s="124" customFormat="1" hidden="1" x14ac:dyDescent="0.2">
      <c r="A39" s="230" t="s">
        <v>40</v>
      </c>
      <c r="B39" s="217" t="s">
        <v>41</v>
      </c>
      <c r="C39" s="217"/>
      <c r="D39" s="204" t="s">
        <v>213</v>
      </c>
      <c r="E39" s="242"/>
      <c r="F39" s="162"/>
      <c r="G39" s="163"/>
      <c r="H39" s="245"/>
      <c r="I39" s="245"/>
      <c r="J39" s="163"/>
      <c r="K39" s="225"/>
      <c r="L39" s="225"/>
      <c r="M39" s="225"/>
      <c r="N39" s="225"/>
      <c r="O39" s="245"/>
      <c r="P39" s="246"/>
      <c r="Q39" s="203"/>
      <c r="R39" s="238"/>
      <c r="S39" s="238"/>
      <c r="T39" s="238"/>
      <c r="U39" s="174"/>
      <c r="V39" s="207">
        <f t="shared" si="35"/>
        <v>0</v>
      </c>
      <c r="W39" s="174"/>
      <c r="X39" s="174"/>
      <c r="Y39" s="174"/>
      <c r="Z39" s="174"/>
      <c r="AA39" s="174"/>
      <c r="AB39" s="174"/>
      <c r="AC39" s="178">
        <f t="shared" si="26"/>
        <v>0</v>
      </c>
      <c r="AD39" s="178"/>
      <c r="AE39" s="178"/>
      <c r="AF39" s="174"/>
      <c r="AG39" s="236">
        <f t="shared" si="36"/>
        <v>0</v>
      </c>
      <c r="AH39" s="174"/>
      <c r="AI39" s="174"/>
      <c r="AJ39" s="174"/>
      <c r="AK39" s="155"/>
      <c r="AL39" s="155"/>
      <c r="AM39" s="155"/>
    </row>
    <row r="40" spans="1:39" s="124" customFormat="1" ht="14" hidden="1" x14ac:dyDescent="0.2">
      <c r="A40" s="216"/>
      <c r="B40" s="227"/>
      <c r="C40" s="227"/>
      <c r="D40" s="159"/>
      <c r="E40" s="242"/>
      <c r="F40" s="162"/>
      <c r="G40" s="163"/>
      <c r="H40" s="245"/>
      <c r="I40" s="245"/>
      <c r="J40" s="163"/>
      <c r="K40" s="225"/>
      <c r="L40" s="225"/>
      <c r="M40" s="225"/>
      <c r="N40" s="225"/>
      <c r="O40" s="245"/>
      <c r="P40" s="246"/>
      <c r="Q40" s="203"/>
      <c r="R40" s="238"/>
      <c r="S40" s="238"/>
      <c r="T40" s="238"/>
      <c r="U40" s="174"/>
      <c r="V40" s="207">
        <f t="shared" si="35"/>
        <v>0</v>
      </c>
      <c r="W40" s="174"/>
      <c r="X40" s="174"/>
      <c r="Y40" s="174"/>
      <c r="Z40" s="174"/>
      <c r="AA40" s="174"/>
      <c r="AB40" s="174"/>
      <c r="AC40" s="178">
        <f t="shared" si="26"/>
        <v>0</v>
      </c>
      <c r="AD40" s="178"/>
      <c r="AE40" s="178"/>
      <c r="AF40" s="174"/>
      <c r="AG40" s="236">
        <f t="shared" si="36"/>
        <v>0</v>
      </c>
      <c r="AH40" s="174"/>
      <c r="AI40" s="174"/>
      <c r="AJ40" s="174"/>
      <c r="AK40" s="155"/>
      <c r="AL40" s="155"/>
      <c r="AM40" s="155"/>
    </row>
    <row r="41" spans="1:39" s="124" customFormat="1" ht="14" hidden="1" x14ac:dyDescent="0.2">
      <c r="A41" s="216"/>
      <c r="B41" s="227"/>
      <c r="C41" s="227"/>
      <c r="D41" s="159"/>
      <c r="E41" s="242"/>
      <c r="F41" s="162"/>
      <c r="G41" s="163"/>
      <c r="H41" s="245"/>
      <c r="I41" s="245"/>
      <c r="J41" s="163"/>
      <c r="K41" s="225"/>
      <c r="L41" s="225"/>
      <c r="M41" s="225"/>
      <c r="N41" s="225"/>
      <c r="O41" s="245"/>
      <c r="P41" s="246"/>
      <c r="Q41" s="203"/>
      <c r="R41" s="238"/>
      <c r="S41" s="238"/>
      <c r="T41" s="238"/>
      <c r="U41" s="174"/>
      <c r="V41" s="207">
        <f t="shared" si="35"/>
        <v>0</v>
      </c>
      <c r="W41" s="174"/>
      <c r="X41" s="174"/>
      <c r="Y41" s="174"/>
      <c r="Z41" s="174"/>
      <c r="AA41" s="174"/>
      <c r="AB41" s="174"/>
      <c r="AC41" s="178">
        <f t="shared" si="26"/>
        <v>0</v>
      </c>
      <c r="AD41" s="178"/>
      <c r="AE41" s="178"/>
      <c r="AF41" s="174"/>
      <c r="AG41" s="236">
        <f t="shared" si="36"/>
        <v>0</v>
      </c>
      <c r="AH41" s="174"/>
      <c r="AI41" s="174"/>
      <c r="AJ41" s="174"/>
      <c r="AK41" s="155"/>
      <c r="AL41" s="155"/>
      <c r="AM41" s="155"/>
    </row>
    <row r="42" spans="1:39" s="124" customFormat="1" hidden="1" x14ac:dyDescent="0.2">
      <c r="A42" s="230" t="s">
        <v>42</v>
      </c>
      <c r="B42" s="217" t="s">
        <v>43</v>
      </c>
      <c r="C42" s="217"/>
      <c r="D42" s="204" t="s">
        <v>213</v>
      </c>
      <c r="E42" s="242"/>
      <c r="F42" s="162"/>
      <c r="G42" s="163"/>
      <c r="H42" s="245"/>
      <c r="I42" s="245"/>
      <c r="J42" s="163"/>
      <c r="K42" s="225"/>
      <c r="L42" s="225"/>
      <c r="M42" s="225"/>
      <c r="N42" s="225"/>
      <c r="O42" s="245"/>
      <c r="P42" s="246"/>
      <c r="Q42" s="203"/>
      <c r="R42" s="238"/>
      <c r="S42" s="238"/>
      <c r="T42" s="238"/>
      <c r="U42" s="174"/>
      <c r="V42" s="207">
        <f t="shared" si="35"/>
        <v>0</v>
      </c>
      <c r="W42" s="174"/>
      <c r="X42" s="174"/>
      <c r="Y42" s="174"/>
      <c r="Z42" s="174"/>
      <c r="AA42" s="174"/>
      <c r="AB42" s="174"/>
      <c r="AC42" s="178">
        <f t="shared" si="26"/>
        <v>0</v>
      </c>
      <c r="AD42" s="178"/>
      <c r="AE42" s="178"/>
      <c r="AF42" s="174"/>
      <c r="AG42" s="236">
        <f t="shared" si="36"/>
        <v>0</v>
      </c>
      <c r="AH42" s="174"/>
      <c r="AI42" s="174"/>
      <c r="AJ42" s="174"/>
      <c r="AK42" s="155"/>
      <c r="AL42" s="155"/>
      <c r="AM42" s="155"/>
    </row>
    <row r="43" spans="1:39" s="124" customFormat="1" ht="14" hidden="1" x14ac:dyDescent="0.2">
      <c r="A43" s="216"/>
      <c r="B43" s="227"/>
      <c r="C43" s="227"/>
      <c r="D43" s="159"/>
      <c r="E43" s="242"/>
      <c r="F43" s="162"/>
      <c r="G43" s="163"/>
      <c r="H43" s="245"/>
      <c r="I43" s="245"/>
      <c r="J43" s="163"/>
      <c r="K43" s="225"/>
      <c r="L43" s="225"/>
      <c r="M43" s="225"/>
      <c r="N43" s="225"/>
      <c r="O43" s="245"/>
      <c r="P43" s="246"/>
      <c r="Q43" s="203"/>
      <c r="R43" s="238"/>
      <c r="S43" s="238"/>
      <c r="T43" s="238"/>
      <c r="U43" s="174"/>
      <c r="V43" s="207">
        <f t="shared" si="35"/>
        <v>0</v>
      </c>
      <c r="W43" s="174"/>
      <c r="X43" s="174"/>
      <c r="Y43" s="174"/>
      <c r="Z43" s="174"/>
      <c r="AA43" s="174"/>
      <c r="AB43" s="174"/>
      <c r="AC43" s="178">
        <f t="shared" si="26"/>
        <v>0</v>
      </c>
      <c r="AD43" s="178"/>
      <c r="AE43" s="178"/>
      <c r="AF43" s="174"/>
      <c r="AG43" s="236">
        <f t="shared" si="36"/>
        <v>0</v>
      </c>
      <c r="AH43" s="174"/>
      <c r="AI43" s="174"/>
      <c r="AJ43" s="174"/>
      <c r="AK43" s="155"/>
      <c r="AL43" s="155"/>
      <c r="AM43" s="155"/>
    </row>
    <row r="44" spans="1:39" s="124" customFormat="1" ht="14" hidden="1" x14ac:dyDescent="0.2">
      <c r="A44" s="216"/>
      <c r="B44" s="227"/>
      <c r="C44" s="227"/>
      <c r="D44" s="159"/>
      <c r="E44" s="242"/>
      <c r="F44" s="162"/>
      <c r="G44" s="163"/>
      <c r="H44" s="245"/>
      <c r="I44" s="245"/>
      <c r="J44" s="163"/>
      <c r="K44" s="225"/>
      <c r="L44" s="225"/>
      <c r="M44" s="225"/>
      <c r="N44" s="225"/>
      <c r="O44" s="245"/>
      <c r="P44" s="246"/>
      <c r="Q44" s="203"/>
      <c r="R44" s="238"/>
      <c r="S44" s="238"/>
      <c r="T44" s="238"/>
      <c r="U44" s="174"/>
      <c r="V44" s="207">
        <f t="shared" si="35"/>
        <v>0</v>
      </c>
      <c r="W44" s="174"/>
      <c r="X44" s="174"/>
      <c r="Y44" s="174"/>
      <c r="Z44" s="174"/>
      <c r="AA44" s="174"/>
      <c r="AB44" s="174"/>
      <c r="AC44" s="178">
        <f t="shared" si="26"/>
        <v>0</v>
      </c>
      <c r="AD44" s="178"/>
      <c r="AE44" s="178"/>
      <c r="AF44" s="174"/>
      <c r="AG44" s="236">
        <f t="shared" si="36"/>
        <v>0</v>
      </c>
      <c r="AH44" s="174"/>
      <c r="AI44" s="174"/>
      <c r="AJ44" s="174"/>
      <c r="AK44" s="155"/>
      <c r="AL44" s="155"/>
      <c r="AM44" s="155"/>
    </row>
    <row r="45" spans="1:39" s="124" customFormat="1" hidden="1" x14ac:dyDescent="0.2">
      <c r="A45" s="230" t="s">
        <v>44</v>
      </c>
      <c r="B45" s="217" t="s">
        <v>45</v>
      </c>
      <c r="C45" s="217"/>
      <c r="D45" s="204" t="s">
        <v>213</v>
      </c>
      <c r="E45" s="242"/>
      <c r="F45" s="162"/>
      <c r="G45" s="163"/>
      <c r="H45" s="245"/>
      <c r="I45" s="245"/>
      <c r="J45" s="163"/>
      <c r="K45" s="225"/>
      <c r="L45" s="225"/>
      <c r="M45" s="225"/>
      <c r="N45" s="225"/>
      <c r="O45" s="245"/>
      <c r="P45" s="246"/>
      <c r="Q45" s="203"/>
      <c r="R45" s="238"/>
      <c r="S45" s="238"/>
      <c r="T45" s="238"/>
      <c r="U45" s="174"/>
      <c r="V45" s="207">
        <f t="shared" si="35"/>
        <v>0</v>
      </c>
      <c r="W45" s="174"/>
      <c r="X45" s="174"/>
      <c r="Y45" s="174"/>
      <c r="Z45" s="174"/>
      <c r="AA45" s="174"/>
      <c r="AB45" s="174"/>
      <c r="AC45" s="178">
        <f t="shared" si="26"/>
        <v>0</v>
      </c>
      <c r="AD45" s="178"/>
      <c r="AE45" s="178"/>
      <c r="AF45" s="174"/>
      <c r="AG45" s="236">
        <f t="shared" si="36"/>
        <v>0</v>
      </c>
      <c r="AH45" s="174"/>
      <c r="AI45" s="174"/>
      <c r="AJ45" s="174"/>
      <c r="AK45" s="155"/>
      <c r="AL45" s="155"/>
      <c r="AM45" s="155"/>
    </row>
    <row r="46" spans="1:39" s="124" customFormat="1" ht="14" hidden="1" x14ac:dyDescent="0.2">
      <c r="A46" s="216"/>
      <c r="B46" s="227"/>
      <c r="C46" s="227"/>
      <c r="D46" s="159"/>
      <c r="E46" s="242"/>
      <c r="F46" s="162"/>
      <c r="G46" s="163"/>
      <c r="H46" s="245"/>
      <c r="I46" s="245"/>
      <c r="J46" s="163"/>
      <c r="K46" s="225"/>
      <c r="L46" s="225"/>
      <c r="M46" s="225"/>
      <c r="N46" s="225"/>
      <c r="O46" s="245"/>
      <c r="P46" s="246"/>
      <c r="Q46" s="203"/>
      <c r="R46" s="238"/>
      <c r="S46" s="238"/>
      <c r="T46" s="238"/>
      <c r="U46" s="174"/>
      <c r="V46" s="207">
        <f t="shared" si="35"/>
        <v>0</v>
      </c>
      <c r="W46" s="174"/>
      <c r="X46" s="174"/>
      <c r="Y46" s="174"/>
      <c r="Z46" s="174"/>
      <c r="AA46" s="174"/>
      <c r="AB46" s="174"/>
      <c r="AC46" s="178">
        <f t="shared" si="26"/>
        <v>0</v>
      </c>
      <c r="AD46" s="178"/>
      <c r="AE46" s="178"/>
      <c r="AF46" s="174"/>
      <c r="AG46" s="236">
        <f t="shared" si="36"/>
        <v>0</v>
      </c>
      <c r="AH46" s="174"/>
      <c r="AI46" s="174"/>
      <c r="AJ46" s="174"/>
      <c r="AK46" s="155"/>
      <c r="AL46" s="155"/>
      <c r="AM46" s="155"/>
    </row>
    <row r="47" spans="1:39" s="124" customFormat="1" hidden="1" x14ac:dyDescent="0.2">
      <c r="A47" s="216"/>
      <c r="B47" s="277"/>
      <c r="C47" s="277"/>
      <c r="D47" s="177"/>
      <c r="E47" s="177"/>
      <c r="F47" s="177"/>
      <c r="G47" s="203"/>
      <c r="H47" s="203"/>
      <c r="I47" s="203"/>
      <c r="J47" s="203"/>
      <c r="K47" s="177"/>
      <c r="L47" s="177"/>
      <c r="M47" s="177"/>
      <c r="N47" s="177"/>
      <c r="O47" s="177"/>
      <c r="P47" s="177"/>
      <c r="Q47" s="203"/>
      <c r="R47" s="12"/>
      <c r="S47" s="12"/>
      <c r="T47" s="12"/>
      <c r="U47" s="207"/>
      <c r="V47" s="207">
        <f t="shared" si="35"/>
        <v>0</v>
      </c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236">
        <f t="shared" si="36"/>
        <v>0</v>
      </c>
      <c r="AH47" s="174"/>
      <c r="AI47" s="174"/>
      <c r="AJ47" s="174"/>
      <c r="AK47" s="155"/>
      <c r="AL47" s="155"/>
      <c r="AM47" s="155"/>
    </row>
    <row r="48" spans="1:39" x14ac:dyDescent="0.2">
      <c r="A48" s="13"/>
      <c r="B48" s="13"/>
      <c r="C48" s="13"/>
      <c r="D48" s="13"/>
      <c r="E48" s="13"/>
      <c r="F48" s="13"/>
      <c r="G48" s="200"/>
      <c r="H48" s="200"/>
      <c r="I48" s="200"/>
      <c r="J48" s="200"/>
      <c r="K48" s="13"/>
      <c r="L48" s="13"/>
      <c r="M48" s="13"/>
      <c r="N48" s="13"/>
      <c r="O48" s="13"/>
      <c r="P48" s="13"/>
      <c r="Q48" s="200"/>
      <c r="R48" s="13"/>
      <c r="S48" s="13"/>
      <c r="T48" s="13"/>
      <c r="U48" s="200"/>
      <c r="V48" s="13"/>
      <c r="W48" s="13"/>
      <c r="X48" s="13"/>
      <c r="Y48" s="13"/>
      <c r="Z48" s="13"/>
      <c r="AA48" s="13"/>
      <c r="AB48" s="13"/>
      <c r="AC48" s="13"/>
      <c r="AE48" s="13"/>
      <c r="AF48" s="13"/>
      <c r="AG48" s="13"/>
      <c r="AH48" s="13"/>
      <c r="AI48" s="13"/>
      <c r="AJ48" s="13"/>
    </row>
    <row r="49" spans="1:39" x14ac:dyDescent="0.2">
      <c r="A49" s="13"/>
      <c r="B49" s="13"/>
      <c r="C49" s="13"/>
      <c r="D49" s="13"/>
      <c r="E49" s="13"/>
      <c r="F49" s="13"/>
      <c r="G49" s="200"/>
      <c r="H49" s="200"/>
      <c r="I49" s="200"/>
      <c r="J49" s="200"/>
      <c r="K49" s="13"/>
      <c r="L49" s="13"/>
      <c r="M49" s="13"/>
      <c r="N49" s="13"/>
      <c r="O49" s="13"/>
      <c r="P49" s="13"/>
      <c r="Q49" s="200"/>
      <c r="R49" s="13"/>
      <c r="S49" s="13"/>
      <c r="T49" s="13"/>
      <c r="U49" s="200"/>
      <c r="V49" s="13"/>
      <c r="W49" s="13"/>
      <c r="X49" s="13"/>
      <c r="Y49" s="13"/>
      <c r="Z49" s="13"/>
      <c r="AA49" s="13"/>
      <c r="AB49" s="13"/>
      <c r="AC49" s="13"/>
      <c r="AE49" s="13"/>
      <c r="AF49" s="13"/>
      <c r="AG49" s="13"/>
      <c r="AH49" s="13"/>
      <c r="AI49" s="13"/>
      <c r="AJ49" s="13"/>
    </row>
    <row r="50" spans="1:39" x14ac:dyDescent="0.2">
      <c r="A50" s="13"/>
      <c r="B50" s="726" t="s">
        <v>116</v>
      </c>
      <c r="C50" s="726"/>
      <c r="D50" s="726"/>
      <c r="E50" s="726"/>
      <c r="F50" s="726"/>
      <c r="G50" s="303"/>
      <c r="H50" s="303"/>
      <c r="I50" s="303"/>
      <c r="J50" s="303"/>
      <c r="K50" s="304"/>
      <c r="L50" s="304"/>
      <c r="M50" s="304"/>
      <c r="N50" s="727" t="s">
        <v>592</v>
      </c>
      <c r="O50" s="727"/>
      <c r="P50" s="727"/>
      <c r="Q50" s="208"/>
      <c r="R50" s="208"/>
      <c r="S50" s="208"/>
      <c r="T50" s="208"/>
      <c r="U50" s="200"/>
      <c r="V50" s="13"/>
      <c r="W50" s="13"/>
      <c r="X50" s="13"/>
      <c r="Y50" s="13"/>
      <c r="Z50" s="13"/>
      <c r="AA50" s="13"/>
      <c r="AB50" s="13"/>
      <c r="AC50" s="13"/>
      <c r="AE50" s="13"/>
      <c r="AF50" s="13"/>
      <c r="AG50" s="13"/>
      <c r="AH50" s="13"/>
      <c r="AI50" s="13"/>
      <c r="AJ50" s="13"/>
    </row>
    <row r="51" spans="1:39" s="131" customFormat="1" x14ac:dyDescent="0.2">
      <c r="A51" s="13"/>
      <c r="B51" s="726" t="s">
        <v>377</v>
      </c>
      <c r="C51" s="726"/>
      <c r="D51" s="726"/>
      <c r="E51" s="726"/>
      <c r="F51" s="726"/>
      <c r="G51" s="303"/>
      <c r="H51" s="303"/>
      <c r="I51" s="303"/>
      <c r="J51" s="303"/>
      <c r="K51" s="304"/>
      <c r="L51" s="304"/>
      <c r="M51" s="304"/>
      <c r="N51" s="304"/>
      <c r="O51" s="304"/>
      <c r="P51" s="305"/>
      <c r="Q51" s="200"/>
      <c r="R51" s="13"/>
      <c r="S51" s="13"/>
      <c r="T51" s="13"/>
      <c r="U51" s="200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/>
      <c r="AL51"/>
      <c r="AM51"/>
    </row>
    <row r="52" spans="1:39" s="131" customFormat="1" x14ac:dyDescent="0.2">
      <c r="A52" s="25"/>
      <c r="B52" s="716" t="s">
        <v>117</v>
      </c>
      <c r="C52" s="716"/>
      <c r="D52" s="716"/>
      <c r="E52" s="716"/>
      <c r="F52" s="716"/>
      <c r="G52" s="188"/>
      <c r="H52" s="188"/>
      <c r="I52" s="188"/>
      <c r="J52" s="188"/>
      <c r="K52" s="134"/>
      <c r="L52" s="134"/>
      <c r="M52" s="134"/>
      <c r="N52" s="720" t="s">
        <v>115</v>
      </c>
      <c r="O52" s="720"/>
      <c r="P52" s="720"/>
      <c r="Q52" s="132"/>
      <c r="R52" s="132"/>
      <c r="S52" s="132"/>
      <c r="T52" s="132"/>
      <c r="V52"/>
      <c r="W52"/>
      <c r="X52"/>
      <c r="Y52"/>
      <c r="Z52"/>
      <c r="AA52"/>
      <c r="AB52"/>
      <c r="AC52"/>
      <c r="AD52" s="13"/>
      <c r="AE52"/>
      <c r="AF52"/>
      <c r="AG52"/>
      <c r="AH52"/>
      <c r="AI52"/>
      <c r="AJ52"/>
      <c r="AK52"/>
      <c r="AL52"/>
      <c r="AM52"/>
    </row>
    <row r="53" spans="1:39" s="131" customFormat="1" x14ac:dyDescent="0.2">
      <c r="A53" s="25"/>
      <c r="B53" s="121"/>
      <c r="C53" s="121"/>
      <c r="D53" s="121"/>
      <c r="E53" s="121"/>
      <c r="F53" s="121"/>
      <c r="G53" s="188"/>
      <c r="H53" s="188"/>
      <c r="I53" s="188"/>
      <c r="J53" s="188"/>
      <c r="K53" s="134"/>
      <c r="L53" s="134"/>
      <c r="M53" s="134"/>
      <c r="N53" s="134"/>
      <c r="O53" s="134"/>
      <c r="P53" s="135"/>
      <c r="Q53" s="190"/>
      <c r="R53" s="25"/>
      <c r="S53" s="25"/>
      <c r="T53" s="25"/>
      <c r="V53"/>
      <c r="W53"/>
      <c r="X53"/>
      <c r="Y53"/>
      <c r="Z53"/>
      <c r="AA53"/>
      <c r="AB53"/>
      <c r="AC53"/>
      <c r="AD53" s="13"/>
      <c r="AE53"/>
      <c r="AF53"/>
      <c r="AG53"/>
      <c r="AH53"/>
      <c r="AI53"/>
      <c r="AJ53"/>
      <c r="AK53"/>
      <c r="AL53"/>
      <c r="AM53"/>
    </row>
    <row r="54" spans="1:39" s="131" customFormat="1" x14ac:dyDescent="0.2">
      <c r="A54" s="25"/>
      <c r="B54" s="121"/>
      <c r="C54" s="121"/>
      <c r="D54" s="121"/>
      <c r="E54" s="121"/>
      <c r="F54" s="121"/>
      <c r="G54" s="188"/>
      <c r="H54" s="188"/>
      <c r="I54" s="188"/>
      <c r="J54" s="188"/>
      <c r="K54" s="134"/>
      <c r="L54" s="134"/>
      <c r="M54" s="134"/>
      <c r="N54" s="134"/>
      <c r="O54" s="134"/>
      <c r="P54" s="135"/>
      <c r="Q54" s="190"/>
      <c r="R54" s="25"/>
      <c r="S54" s="25"/>
      <c r="T54" s="25"/>
      <c r="V54"/>
      <c r="W54"/>
      <c r="X54"/>
      <c r="Y54"/>
      <c r="Z54"/>
      <c r="AA54"/>
      <c r="AB54"/>
      <c r="AC54"/>
      <c r="AD54" s="13"/>
      <c r="AE54"/>
      <c r="AF54"/>
      <c r="AG54"/>
      <c r="AH54"/>
      <c r="AI54"/>
      <c r="AJ54"/>
      <c r="AK54"/>
      <c r="AL54"/>
      <c r="AM54"/>
    </row>
    <row r="55" spans="1:39" s="131" customFormat="1" x14ac:dyDescent="0.2">
      <c r="A55" s="25"/>
      <c r="B55" s="134"/>
      <c r="C55" s="134"/>
      <c r="D55" s="135"/>
      <c r="E55" s="135"/>
      <c r="F55" s="135"/>
      <c r="G55" s="188"/>
      <c r="H55" s="188"/>
      <c r="I55" s="188"/>
      <c r="J55" s="188"/>
      <c r="K55" s="134"/>
      <c r="L55" s="134"/>
      <c r="M55" s="134"/>
      <c r="N55" s="134"/>
      <c r="O55" s="134"/>
      <c r="P55" s="135"/>
      <c r="Q55" s="190"/>
      <c r="R55" s="25"/>
      <c r="S55" s="25"/>
      <c r="T55" s="25"/>
      <c r="V55"/>
      <c r="W55"/>
      <c r="X55"/>
      <c r="Y55"/>
      <c r="Z55"/>
      <c r="AA55"/>
      <c r="AB55"/>
      <c r="AC55"/>
      <c r="AD55" s="13"/>
      <c r="AE55"/>
      <c r="AF55"/>
      <c r="AG55"/>
      <c r="AH55"/>
      <c r="AI55"/>
      <c r="AJ55"/>
      <c r="AK55"/>
      <c r="AL55"/>
      <c r="AM55"/>
    </row>
    <row r="56" spans="1:39" s="131" customFormat="1" x14ac:dyDescent="0.2">
      <c r="A56" s="25"/>
      <c r="B56" s="135"/>
      <c r="C56" s="135"/>
      <c r="D56" s="135"/>
      <c r="E56" s="135"/>
      <c r="F56" s="135"/>
      <c r="G56" s="188"/>
      <c r="H56" s="188"/>
      <c r="I56" s="188"/>
      <c r="J56" s="188"/>
      <c r="K56" s="134"/>
      <c r="L56" s="134"/>
      <c r="M56" s="134"/>
      <c r="N56" s="134"/>
      <c r="O56" s="134"/>
      <c r="P56" s="135"/>
      <c r="Q56" s="190"/>
      <c r="R56" s="25"/>
      <c r="S56" s="25"/>
      <c r="T56" s="25"/>
      <c r="V56"/>
      <c r="W56"/>
      <c r="X56"/>
      <c r="Y56"/>
      <c r="Z56"/>
      <c r="AA56"/>
      <c r="AB56"/>
      <c r="AC56"/>
      <c r="AD56" s="13"/>
      <c r="AE56"/>
      <c r="AF56"/>
      <c r="AG56"/>
      <c r="AH56"/>
      <c r="AI56"/>
      <c r="AJ56"/>
      <c r="AK56"/>
      <c r="AL56"/>
      <c r="AM56"/>
    </row>
    <row r="57" spans="1:39" s="131" customFormat="1" x14ac:dyDescent="0.2">
      <c r="A57" s="25"/>
      <c r="B57" s="135"/>
      <c r="C57" s="135"/>
      <c r="D57" s="135"/>
      <c r="E57" s="135"/>
      <c r="F57" s="135"/>
      <c r="G57" s="188"/>
      <c r="H57" s="188"/>
      <c r="I57" s="188"/>
      <c r="J57" s="188"/>
      <c r="K57" s="134"/>
      <c r="L57" s="134"/>
      <c r="M57" s="134"/>
      <c r="N57" s="134"/>
      <c r="O57" s="134"/>
      <c r="P57" s="135"/>
      <c r="Q57" s="190"/>
      <c r="R57" s="25"/>
      <c r="S57" s="25"/>
      <c r="T57" s="25"/>
      <c r="V57"/>
      <c r="W57"/>
      <c r="X57"/>
      <c r="Y57"/>
      <c r="Z57"/>
      <c r="AA57"/>
      <c r="AB57"/>
      <c r="AC57"/>
      <c r="AD57" s="13"/>
      <c r="AE57"/>
      <c r="AF57"/>
      <c r="AG57"/>
      <c r="AH57"/>
      <c r="AI57"/>
      <c r="AJ57"/>
      <c r="AK57"/>
      <c r="AL57"/>
      <c r="AM57"/>
    </row>
    <row r="58" spans="1:39" s="131" customFormat="1" x14ac:dyDescent="0.2">
      <c r="A58" s="25"/>
      <c r="B58" s="717" t="s">
        <v>375</v>
      </c>
      <c r="C58" s="717"/>
      <c r="D58" s="717"/>
      <c r="E58" s="717"/>
      <c r="F58" s="717"/>
      <c r="G58" s="188"/>
      <c r="H58" s="188"/>
      <c r="I58" s="188"/>
      <c r="J58" s="188"/>
      <c r="K58" s="134"/>
      <c r="L58" s="134"/>
      <c r="M58" s="134"/>
      <c r="N58" s="717" t="s">
        <v>353</v>
      </c>
      <c r="O58" s="717"/>
      <c r="P58" s="717"/>
      <c r="Q58" s="128"/>
      <c r="R58" s="187"/>
      <c r="S58" s="187"/>
      <c r="T58" s="187"/>
      <c r="V58"/>
      <c r="W58"/>
      <c r="X58"/>
      <c r="Y58"/>
      <c r="Z58"/>
      <c r="AA58"/>
      <c r="AB58"/>
      <c r="AC58"/>
      <c r="AD58" s="13"/>
      <c r="AE58"/>
      <c r="AF58"/>
      <c r="AG58"/>
      <c r="AH58"/>
      <c r="AI58"/>
      <c r="AJ58"/>
      <c r="AK58"/>
      <c r="AL58"/>
      <c r="AM58"/>
    </row>
    <row r="59" spans="1:39" s="131" customFormat="1" x14ac:dyDescent="0.2">
      <c r="A59" s="25"/>
      <c r="B59" s="718" t="s">
        <v>376</v>
      </c>
      <c r="C59" s="718"/>
      <c r="D59" s="718"/>
      <c r="E59" s="718"/>
      <c r="F59" s="718"/>
      <c r="G59" s="188"/>
      <c r="H59" s="188"/>
      <c r="I59" s="188"/>
      <c r="J59" s="188"/>
      <c r="K59" s="134"/>
      <c r="L59" s="134"/>
      <c r="M59" s="134"/>
      <c r="N59" s="718" t="s">
        <v>374</v>
      </c>
      <c r="O59" s="718"/>
      <c r="P59" s="718"/>
      <c r="Q59" s="127"/>
      <c r="R59" s="132"/>
      <c r="S59" s="132"/>
      <c r="T59" s="132"/>
      <c r="V59"/>
      <c r="W59"/>
      <c r="X59"/>
      <c r="Y59"/>
      <c r="Z59"/>
      <c r="AA59"/>
      <c r="AB59"/>
      <c r="AC59"/>
      <c r="AD59" s="13"/>
      <c r="AE59"/>
      <c r="AF59"/>
      <c r="AG59"/>
      <c r="AH59"/>
      <c r="AI59"/>
      <c r="AJ59"/>
      <c r="AK59"/>
      <c r="AL59"/>
      <c r="AM59"/>
    </row>
    <row r="60" spans="1:39" s="131" customFormat="1" x14ac:dyDescent="0.2">
      <c r="A60" s="25"/>
      <c r="B60" s="719"/>
      <c r="C60" s="719"/>
      <c r="D60" s="719"/>
      <c r="E60" s="719"/>
      <c r="F60" s="134"/>
      <c r="G60" s="188"/>
      <c r="H60" s="188"/>
      <c r="I60" s="188"/>
      <c r="J60" s="188"/>
      <c r="K60" s="134"/>
      <c r="L60" s="134"/>
      <c r="M60" s="134"/>
      <c r="N60" s="134"/>
      <c r="O60" s="134"/>
      <c r="P60" s="119"/>
      <c r="Q60" s="187"/>
      <c r="R60" s="187"/>
      <c r="S60" s="187"/>
      <c r="T60" s="187"/>
      <c r="V60"/>
      <c r="W60"/>
      <c r="X60"/>
      <c r="Y60"/>
      <c r="Z60"/>
      <c r="AA60"/>
      <c r="AB60"/>
      <c r="AC60"/>
      <c r="AD60" s="13"/>
      <c r="AE60"/>
      <c r="AF60"/>
      <c r="AG60"/>
      <c r="AH60"/>
      <c r="AI60"/>
      <c r="AJ60"/>
      <c r="AK60"/>
      <c r="AL60"/>
      <c r="AM60"/>
    </row>
    <row r="61" spans="1:39" s="131" customFormat="1" x14ac:dyDescent="0.2">
      <c r="A61" s="25"/>
      <c r="B61" s="716"/>
      <c r="C61" s="716"/>
      <c r="D61" s="716"/>
      <c r="E61" s="716"/>
      <c r="F61" s="134"/>
      <c r="G61" s="188"/>
      <c r="H61" s="188"/>
      <c r="I61" s="188"/>
      <c r="J61" s="188"/>
      <c r="K61" s="134"/>
      <c r="L61" s="134"/>
      <c r="M61" s="134"/>
      <c r="N61" s="134"/>
      <c r="O61" s="134"/>
      <c r="P61" s="121"/>
      <c r="Q61" s="189"/>
      <c r="R61" s="189"/>
      <c r="S61" s="189"/>
      <c r="T61" s="189"/>
      <c r="V61"/>
      <c r="W61"/>
      <c r="X61"/>
      <c r="Y61"/>
      <c r="Z61"/>
      <c r="AA61"/>
      <c r="AB61"/>
      <c r="AC61"/>
      <c r="AD61" s="13"/>
      <c r="AE61"/>
      <c r="AF61"/>
      <c r="AG61"/>
      <c r="AH61"/>
      <c r="AI61"/>
      <c r="AJ61"/>
      <c r="AK61"/>
      <c r="AL61"/>
      <c r="AM61"/>
    </row>
  </sheetData>
  <autoFilter ref="A10:AJ47" xr:uid="{00000000-0009-0000-0000-000003000000}">
    <filterColumn colId="16">
      <customFilters>
        <customFilter operator="notEqual" val=" "/>
      </customFilters>
    </filterColumn>
  </autoFilter>
  <mergeCells count="51">
    <mergeCell ref="Q7:Q9"/>
    <mergeCell ref="A3:T3"/>
    <mergeCell ref="A4:T4"/>
    <mergeCell ref="A5:T5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N7"/>
    <mergeCell ref="O7:O9"/>
    <mergeCell ref="P7:P9"/>
    <mergeCell ref="AE7:AE9"/>
    <mergeCell ref="R7:T7"/>
    <mergeCell ref="U7:U9"/>
    <mergeCell ref="V7:V9"/>
    <mergeCell ref="W7:W9"/>
    <mergeCell ref="X7:X9"/>
    <mergeCell ref="Y7:Y9"/>
    <mergeCell ref="R8:R9"/>
    <mergeCell ref="S8:T8"/>
    <mergeCell ref="Z7:Z9"/>
    <mergeCell ref="AA7:AA9"/>
    <mergeCell ref="AB7:AB9"/>
    <mergeCell ref="AC7:AC9"/>
    <mergeCell ref="AD7:AD9"/>
    <mergeCell ref="J8:J9"/>
    <mergeCell ref="K8:K9"/>
    <mergeCell ref="L8:L9"/>
    <mergeCell ref="M8:M9"/>
    <mergeCell ref="N8:N9"/>
    <mergeCell ref="AF7:AF9"/>
    <mergeCell ref="AG7:AG9"/>
    <mergeCell ref="AH7:AH9"/>
    <mergeCell ref="AI7:AI9"/>
    <mergeCell ref="AJ7:AJ9"/>
    <mergeCell ref="B59:F59"/>
    <mergeCell ref="N59:P59"/>
    <mergeCell ref="B60:E60"/>
    <mergeCell ref="B61:E61"/>
    <mergeCell ref="B50:F50"/>
    <mergeCell ref="N50:P50"/>
    <mergeCell ref="B51:F51"/>
    <mergeCell ref="B52:F52"/>
    <mergeCell ref="N52:P52"/>
    <mergeCell ref="B58:F58"/>
    <mergeCell ref="N58:P58"/>
  </mergeCells>
  <printOptions horizontalCentered="1"/>
  <pageMargins left="0.75" right="0.27" top="0.70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114"/>
  <sheetViews>
    <sheetView topLeftCell="D82" zoomScale="79" zoomScaleNormal="79" zoomScalePageLayoutView="75" workbookViewId="0">
      <selection activeCell="P11" sqref="P11"/>
    </sheetView>
  </sheetViews>
  <sheetFormatPr baseColWidth="10" defaultColWidth="8.83203125" defaultRowHeight="15" x14ac:dyDescent="0.2"/>
  <cols>
    <col min="1" max="1" width="6.5" style="25" bestFit="1" customWidth="1"/>
    <col min="2" max="3" width="21.6640625" style="25" customWidth="1"/>
    <col min="4" max="4" width="24.6640625" style="25" customWidth="1"/>
    <col min="5" max="5" width="13.5" style="25" customWidth="1"/>
    <col min="6" max="6" width="17.5" style="25" customWidth="1"/>
    <col min="7" max="7" width="10.1640625" style="190" customWidth="1"/>
    <col min="8" max="8" width="18.6640625" style="190" customWidth="1"/>
    <col min="9" max="9" width="12.83203125" style="190" customWidth="1"/>
    <col min="10" max="10" width="15.1640625" style="190" customWidth="1"/>
    <col min="11" max="11" width="21.33203125" style="25" bestFit="1" customWidth="1"/>
    <col min="12" max="12" width="14.33203125" style="25" bestFit="1" customWidth="1"/>
    <col min="13" max="13" width="10.6640625" style="25" bestFit="1" customWidth="1"/>
    <col min="14" max="14" width="16.5" style="25" customWidth="1"/>
    <col min="15" max="15" width="12.1640625" style="25" customWidth="1"/>
    <col min="16" max="16" width="20.1640625" style="25" customWidth="1"/>
    <col min="17" max="17" width="26.33203125" style="190" customWidth="1"/>
    <col min="18" max="18" width="11.6640625" style="25" hidden="1" customWidth="1"/>
    <col min="19" max="19" width="12" style="25" hidden="1" customWidth="1"/>
    <col min="20" max="20" width="10.83203125" style="25" hidden="1" customWidth="1"/>
    <col min="21" max="21" width="16.33203125" style="131" customWidth="1"/>
    <col min="22" max="22" width="19.1640625" customWidth="1"/>
    <col min="23" max="23" width="15.6640625" customWidth="1"/>
    <col min="24" max="24" width="13.83203125" customWidth="1"/>
    <col min="25" max="26" width="21.6640625" customWidth="1"/>
    <col min="27" max="27" width="18.1640625" customWidth="1"/>
    <col min="28" max="29" width="18.6640625" customWidth="1"/>
    <col min="30" max="30" width="18.6640625" style="13" customWidth="1"/>
    <col min="31" max="31" width="18.6640625" customWidth="1"/>
    <col min="33" max="33" width="15.5" customWidth="1"/>
    <col min="34" max="34" width="23.5" customWidth="1"/>
    <col min="35" max="35" width="20.5" customWidth="1"/>
    <col min="36" max="36" width="27.5" customWidth="1"/>
    <col min="37" max="37" width="26.5" customWidth="1"/>
  </cols>
  <sheetData>
    <row r="2" spans="1:37" x14ac:dyDescent="0.2">
      <c r="P2" s="137">
        <f>+P12-P6</f>
        <v>75239800</v>
      </c>
    </row>
    <row r="3" spans="1:37" ht="26" x14ac:dyDescent="0.3">
      <c r="A3" s="706" t="s">
        <v>340</v>
      </c>
      <c r="B3" s="706"/>
      <c r="C3" s="706"/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</row>
    <row r="4" spans="1:37" ht="34" x14ac:dyDescent="0.3">
      <c r="A4" s="706" t="s">
        <v>343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AH4" s="278" t="s">
        <v>596</v>
      </c>
      <c r="AI4" s="279" t="s">
        <v>597</v>
      </c>
      <c r="AJ4" s="279" t="s">
        <v>600</v>
      </c>
    </row>
    <row r="5" spans="1:37" ht="26" x14ac:dyDescent="0.3">
      <c r="A5" s="706"/>
      <c r="B5" s="706"/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AH5" s="280">
        <f>AH12+'KIB C'!AG10</f>
        <v>879952701.00699306</v>
      </c>
      <c r="AI5" s="281">
        <f>AI12+'KIB C'!AH10</f>
        <v>946628536.67599058</v>
      </c>
      <c r="AJ5" s="282">
        <f>AJ12+'KIB C'!AI10</f>
        <v>1007549890</v>
      </c>
      <c r="AK5" s="176"/>
    </row>
    <row r="6" spans="1:37" x14ac:dyDescent="0.2">
      <c r="A6" s="25" t="s">
        <v>342</v>
      </c>
      <c r="D6" s="25" t="s">
        <v>347</v>
      </c>
      <c r="P6" s="138">
        <v>661446700</v>
      </c>
      <c r="AH6" s="284"/>
      <c r="AI6" s="285"/>
      <c r="AJ6" s="13"/>
    </row>
    <row r="7" spans="1:37" s="123" customFormat="1" ht="33" customHeight="1" x14ac:dyDescent="0.2">
      <c r="A7" s="713" t="s">
        <v>0</v>
      </c>
      <c r="B7" s="703" t="s">
        <v>3</v>
      </c>
      <c r="C7" s="703" t="s">
        <v>3</v>
      </c>
      <c r="D7" s="707" t="s">
        <v>2</v>
      </c>
      <c r="E7" s="707" t="s">
        <v>4</v>
      </c>
      <c r="F7" s="707" t="s">
        <v>6</v>
      </c>
      <c r="G7" s="707" t="s">
        <v>7</v>
      </c>
      <c r="H7" s="707" t="s">
        <v>8</v>
      </c>
      <c r="I7" s="707" t="s">
        <v>90</v>
      </c>
      <c r="J7" s="710" t="s">
        <v>9</v>
      </c>
      <c r="K7" s="711"/>
      <c r="L7" s="711"/>
      <c r="M7" s="711"/>
      <c r="N7" s="712"/>
      <c r="O7" s="707" t="s">
        <v>10</v>
      </c>
      <c r="P7" s="707" t="s">
        <v>96</v>
      </c>
      <c r="Q7" s="696" t="s">
        <v>100</v>
      </c>
      <c r="R7" s="721" t="s">
        <v>111</v>
      </c>
      <c r="S7" s="722"/>
      <c r="T7" s="723"/>
      <c r="U7" s="703" t="s">
        <v>578</v>
      </c>
      <c r="V7" s="703" t="s">
        <v>579</v>
      </c>
      <c r="W7" s="703" t="s">
        <v>580</v>
      </c>
      <c r="X7" s="703" t="s">
        <v>581</v>
      </c>
      <c r="Y7" s="703" t="s">
        <v>589</v>
      </c>
      <c r="Z7" s="700" t="s">
        <v>588</v>
      </c>
      <c r="AA7" s="700" t="s">
        <v>582</v>
      </c>
      <c r="AB7" s="700" t="s">
        <v>583</v>
      </c>
      <c r="AC7" s="700" t="s">
        <v>591</v>
      </c>
      <c r="AD7" s="700" t="s">
        <v>593</v>
      </c>
      <c r="AE7" s="700" t="s">
        <v>598</v>
      </c>
      <c r="AF7" s="703" t="s">
        <v>584</v>
      </c>
      <c r="AG7" s="703" t="s">
        <v>590</v>
      </c>
      <c r="AH7" s="700" t="s">
        <v>594</v>
      </c>
      <c r="AI7" s="700" t="s">
        <v>595</v>
      </c>
      <c r="AJ7" s="700" t="s">
        <v>599</v>
      </c>
    </row>
    <row r="8" spans="1:37" s="124" customFormat="1" ht="38.25" customHeight="1" x14ac:dyDescent="0.2">
      <c r="A8" s="714"/>
      <c r="B8" s="704"/>
      <c r="C8" s="704"/>
      <c r="D8" s="708"/>
      <c r="E8" s="708"/>
      <c r="F8" s="708"/>
      <c r="G8" s="708"/>
      <c r="H8" s="708"/>
      <c r="I8" s="708"/>
      <c r="J8" s="696" t="s">
        <v>14</v>
      </c>
      <c r="K8" s="696" t="s">
        <v>15</v>
      </c>
      <c r="L8" s="696" t="s">
        <v>16</v>
      </c>
      <c r="M8" s="696" t="s">
        <v>17</v>
      </c>
      <c r="N8" s="696" t="s">
        <v>18</v>
      </c>
      <c r="O8" s="708"/>
      <c r="P8" s="708"/>
      <c r="Q8" s="697"/>
      <c r="R8" s="707" t="s">
        <v>112</v>
      </c>
      <c r="S8" s="724" t="s">
        <v>113</v>
      </c>
      <c r="T8" s="725"/>
      <c r="U8" s="704"/>
      <c r="V8" s="704"/>
      <c r="W8" s="704"/>
      <c r="X8" s="704"/>
      <c r="Y8" s="704"/>
      <c r="Z8" s="701"/>
      <c r="AA8" s="701"/>
      <c r="AB8" s="701"/>
      <c r="AC8" s="701"/>
      <c r="AD8" s="701"/>
      <c r="AE8" s="701"/>
      <c r="AF8" s="704"/>
      <c r="AG8" s="704"/>
      <c r="AH8" s="701"/>
      <c r="AI8" s="701"/>
      <c r="AJ8" s="701"/>
    </row>
    <row r="9" spans="1:37" s="124" customFormat="1" ht="16" x14ac:dyDescent="0.2">
      <c r="A9" s="715"/>
      <c r="B9" s="705"/>
      <c r="C9" s="705"/>
      <c r="D9" s="709"/>
      <c r="E9" s="709"/>
      <c r="F9" s="709"/>
      <c r="G9" s="709"/>
      <c r="H9" s="709"/>
      <c r="I9" s="709"/>
      <c r="J9" s="698"/>
      <c r="K9" s="698"/>
      <c r="L9" s="698"/>
      <c r="M9" s="698"/>
      <c r="N9" s="698"/>
      <c r="O9" s="709"/>
      <c r="P9" s="709"/>
      <c r="Q9" s="698"/>
      <c r="R9" s="709"/>
      <c r="S9" s="287" t="s">
        <v>109</v>
      </c>
      <c r="T9" s="164" t="s">
        <v>114</v>
      </c>
      <c r="U9" s="705"/>
      <c r="V9" s="705"/>
      <c r="W9" s="705"/>
      <c r="X9" s="705"/>
      <c r="Y9" s="705"/>
      <c r="Z9" s="702"/>
      <c r="AA9" s="702"/>
      <c r="AB9" s="702"/>
      <c r="AC9" s="702"/>
      <c r="AD9" s="702"/>
      <c r="AE9" s="702"/>
      <c r="AF9" s="705"/>
      <c r="AG9" s="705"/>
      <c r="AH9" s="702"/>
      <c r="AI9" s="702"/>
      <c r="AJ9" s="702"/>
    </row>
    <row r="10" spans="1:37" ht="8.25" customHeight="1" x14ac:dyDescent="0.2">
      <c r="A10" s="192">
        <v>1</v>
      </c>
      <c r="B10" s="288">
        <v>2</v>
      </c>
      <c r="C10" s="288"/>
      <c r="D10" s="192">
        <v>3</v>
      </c>
      <c r="E10" s="192">
        <v>4</v>
      </c>
      <c r="F10" s="192">
        <v>10</v>
      </c>
      <c r="G10" s="288">
        <v>11</v>
      </c>
      <c r="H10" s="192">
        <v>12</v>
      </c>
      <c r="I10" s="192"/>
      <c r="J10" s="192">
        <v>13</v>
      </c>
      <c r="K10" s="288">
        <v>14</v>
      </c>
      <c r="L10" s="192">
        <v>15</v>
      </c>
      <c r="M10" s="192">
        <v>16</v>
      </c>
      <c r="N10" s="288">
        <v>17</v>
      </c>
      <c r="O10" s="288">
        <v>15</v>
      </c>
      <c r="P10" s="192">
        <v>20</v>
      </c>
      <c r="Q10" s="192">
        <v>25</v>
      </c>
      <c r="R10" s="192">
        <v>26</v>
      </c>
      <c r="S10" s="288">
        <v>27</v>
      </c>
      <c r="T10" s="192">
        <v>28</v>
      </c>
      <c r="U10" s="201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7" s="124" customFormat="1" x14ac:dyDescent="0.2">
      <c r="A11" s="289"/>
      <c r="B11" s="290"/>
      <c r="C11" s="290"/>
      <c r="D11" s="291"/>
      <c r="E11" s="291"/>
      <c r="F11" s="291"/>
      <c r="G11" s="202"/>
      <c r="H11" s="202"/>
      <c r="I11" s="202"/>
      <c r="J11" s="202"/>
      <c r="K11" s="291"/>
      <c r="L11" s="291"/>
      <c r="M11" s="291"/>
      <c r="N11" s="291"/>
      <c r="O11" s="291"/>
      <c r="P11" s="292"/>
      <c r="Q11" s="202"/>
      <c r="R11" s="293"/>
      <c r="S11" s="293"/>
      <c r="T11" s="293"/>
      <c r="U11" s="126"/>
      <c r="V11" s="294"/>
      <c r="W11" s="294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77"/>
      <c r="AI11" s="177"/>
      <c r="AJ11" s="177"/>
    </row>
    <row r="12" spans="1:37" s="124" customFormat="1" ht="30" customHeight="1" x14ac:dyDescent="0.2">
      <c r="A12" s="216" t="s">
        <v>24</v>
      </c>
      <c r="B12" s="217" t="s">
        <v>25</v>
      </c>
      <c r="C12" s="217"/>
      <c r="D12" s="177"/>
      <c r="E12" s="177"/>
      <c r="F12" s="177"/>
      <c r="G12" s="203"/>
      <c r="H12" s="203"/>
      <c r="I12" s="203"/>
      <c r="J12" s="203"/>
      <c r="K12" s="177"/>
      <c r="L12" s="177"/>
      <c r="M12" s="177"/>
      <c r="N12" s="177"/>
      <c r="O12" s="177"/>
      <c r="P12" s="218">
        <f>P13+P16+P21+P24+P27+P75+P89+P92+P95+P98</f>
        <v>736686500</v>
      </c>
      <c r="Q12" s="219"/>
      <c r="R12" s="177"/>
      <c r="S12" s="177"/>
      <c r="T12" s="177"/>
      <c r="U12" s="177"/>
      <c r="V12" s="220" t="str">
        <f>IF(P12&lt;300000,P12,"0")</f>
        <v>0</v>
      </c>
      <c r="W12" s="220"/>
      <c r="X12" s="177"/>
      <c r="Y12" s="177"/>
      <c r="Z12" s="221">
        <f>Z16+Z27+Z75</f>
        <v>458993856.46428573</v>
      </c>
      <c r="AA12" s="221">
        <f>AA16+AA27+AA75</f>
        <v>72048425.704711959</v>
      </c>
      <c r="AB12" s="221">
        <f>SUM(AB16+AB27+AB75)</f>
        <v>53279209.418997668</v>
      </c>
      <c r="AC12" s="221">
        <f>SUM(AC16+AC27+AC75)</f>
        <v>53279209.418997668</v>
      </c>
      <c r="AD12" s="221">
        <f>SUM(AD16+AD27+AD75)</f>
        <v>52419835.668997668</v>
      </c>
      <c r="AE12" s="221">
        <f>SUM(AE16+AE27+AE75)</f>
        <v>46665353.324009329</v>
      </c>
      <c r="AF12" s="222"/>
      <c r="AG12" s="223">
        <f>AG16+AG27+AG75</f>
        <v>609.99999999953434</v>
      </c>
      <c r="AH12" s="221">
        <f>SUM(AH16+AH27+AH75)</f>
        <v>637600701.00699306</v>
      </c>
      <c r="AI12" s="221">
        <f>SUM(AI16+AI27+AI75)</f>
        <v>690020536.67599058</v>
      </c>
      <c r="AJ12" s="221">
        <f>SUM(AJ16+AJ27+AJ75)</f>
        <v>736685890</v>
      </c>
    </row>
    <row r="13" spans="1:37" s="124" customFormat="1" x14ac:dyDescent="0.2">
      <c r="A13" s="216" t="s">
        <v>26</v>
      </c>
      <c r="B13" s="217" t="s">
        <v>27</v>
      </c>
      <c r="C13" s="217"/>
      <c r="D13" s="224"/>
      <c r="E13" s="224"/>
      <c r="F13" s="177"/>
      <c r="G13" s="203"/>
      <c r="H13" s="203"/>
      <c r="I13" s="203"/>
      <c r="J13" s="203"/>
      <c r="K13" s="177"/>
      <c r="L13" s="177"/>
      <c r="M13" s="177"/>
      <c r="N13" s="177"/>
      <c r="O13" s="225"/>
      <c r="P13" s="225"/>
      <c r="Q13" s="226"/>
      <c r="R13" s="12"/>
      <c r="S13" s="12"/>
      <c r="T13" s="12"/>
      <c r="U13" s="177"/>
      <c r="V13" s="220">
        <f t="shared" ref="V13:V16" si="0">IF(P13&lt;300000,P13,"0")</f>
        <v>0</v>
      </c>
      <c r="W13" s="220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</row>
    <row r="14" spans="1:37" s="124" customFormat="1" x14ac:dyDescent="0.2">
      <c r="A14" s="216"/>
      <c r="B14" s="227"/>
      <c r="C14" s="227"/>
      <c r="D14" s="224"/>
      <c r="E14" s="224"/>
      <c r="F14" s="177"/>
      <c r="G14" s="203"/>
      <c r="H14" s="203"/>
      <c r="I14" s="203"/>
      <c r="J14" s="203"/>
      <c r="K14" s="177"/>
      <c r="L14" s="177"/>
      <c r="M14" s="177"/>
      <c r="N14" s="177"/>
      <c r="O14" s="225"/>
      <c r="P14" s="225"/>
      <c r="Q14" s="203"/>
      <c r="R14" s="12"/>
      <c r="S14" s="12"/>
      <c r="T14" s="12"/>
      <c r="U14" s="177"/>
      <c r="V14" s="220">
        <f t="shared" si="0"/>
        <v>0</v>
      </c>
      <c r="W14" s="220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spans="1:37" s="124" customFormat="1" x14ac:dyDescent="0.2">
      <c r="A15" s="216"/>
      <c r="B15" s="227"/>
      <c r="C15" s="227"/>
      <c r="D15" s="228"/>
      <c r="E15" s="224"/>
      <c r="F15" s="177"/>
      <c r="G15" s="203"/>
      <c r="H15" s="203"/>
      <c r="I15" s="203"/>
      <c r="J15" s="203"/>
      <c r="K15" s="177"/>
      <c r="L15" s="177"/>
      <c r="M15" s="177"/>
      <c r="N15" s="177"/>
      <c r="O15" s="225"/>
      <c r="P15" s="229"/>
      <c r="Q15" s="203"/>
      <c r="R15" s="12"/>
      <c r="S15" s="12"/>
      <c r="T15" s="12"/>
      <c r="U15" s="177"/>
      <c r="V15" s="220">
        <f t="shared" si="0"/>
        <v>0</v>
      </c>
      <c r="W15" s="220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spans="1:37" s="124" customFormat="1" x14ac:dyDescent="0.2">
      <c r="A16" s="230" t="s">
        <v>28</v>
      </c>
      <c r="B16" s="217" t="s">
        <v>29</v>
      </c>
      <c r="C16" s="217"/>
      <c r="D16" s="231"/>
      <c r="E16" s="231"/>
      <c r="F16" s="231"/>
      <c r="G16" s="204"/>
      <c r="H16" s="204"/>
      <c r="I16" s="204"/>
      <c r="J16" s="204"/>
      <c r="K16" s="231"/>
      <c r="L16" s="231"/>
      <c r="M16" s="231"/>
      <c r="N16" s="231"/>
      <c r="O16" s="231"/>
      <c r="P16" s="232">
        <f>SUBTOTAL(9,P17:P19)</f>
        <v>16500000</v>
      </c>
      <c r="Q16" s="204"/>
      <c r="R16" s="12"/>
      <c r="S16" s="12"/>
      <c r="T16" s="12"/>
      <c r="U16" s="177"/>
      <c r="V16" s="220" t="str">
        <f t="shared" si="0"/>
        <v>0</v>
      </c>
      <c r="W16" s="220"/>
      <c r="X16" s="177"/>
      <c r="Y16" s="177"/>
      <c r="Z16" s="233">
        <f t="shared" ref="Z16:AE16" si="1">SUM(Z17:Z19)</f>
        <v>14642830</v>
      </c>
      <c r="AA16" s="233">
        <f t="shared" si="1"/>
        <v>1857140</v>
      </c>
      <c r="AB16" s="233">
        <f t="shared" si="1"/>
        <v>0</v>
      </c>
      <c r="AC16" s="233">
        <f t="shared" si="1"/>
        <v>0</v>
      </c>
      <c r="AD16" s="233">
        <f t="shared" si="1"/>
        <v>0</v>
      </c>
      <c r="AE16" s="233">
        <f t="shared" si="1"/>
        <v>0</v>
      </c>
      <c r="AF16" s="231"/>
      <c r="AG16" s="234">
        <f>SUM(AG17:AG26)</f>
        <v>30</v>
      </c>
      <c r="AH16" s="234">
        <f>SUM(AH17:AH26)</f>
        <v>16499970</v>
      </c>
      <c r="AI16" s="234">
        <f>SUM(AI17:AI26)</f>
        <v>16499970</v>
      </c>
      <c r="AJ16" s="234">
        <f>SUM(AJ17:AJ19)</f>
        <v>16499970</v>
      </c>
    </row>
    <row r="17" spans="1:39" s="124" customFormat="1" x14ac:dyDescent="0.2">
      <c r="A17" s="216"/>
      <c r="B17" s="227" t="s">
        <v>307</v>
      </c>
      <c r="C17" s="227" t="str">
        <f>MID(B17,2,18)</f>
        <v>2.03.01.05.01.0001</v>
      </c>
      <c r="D17" s="158" t="s">
        <v>305</v>
      </c>
      <c r="E17" s="177"/>
      <c r="F17" s="177" t="s">
        <v>309</v>
      </c>
      <c r="G17" s="203" t="s">
        <v>331</v>
      </c>
      <c r="H17" s="203" t="s">
        <v>236</v>
      </c>
      <c r="I17" s="203">
        <v>2004</v>
      </c>
      <c r="J17" s="203"/>
      <c r="K17" s="177" t="s">
        <v>312</v>
      </c>
      <c r="L17" s="177" t="s">
        <v>316</v>
      </c>
      <c r="M17" s="177" t="s">
        <v>320</v>
      </c>
      <c r="N17" s="177"/>
      <c r="O17" s="203" t="s">
        <v>118</v>
      </c>
      <c r="P17" s="235">
        <v>3500000</v>
      </c>
      <c r="Q17" s="203" t="s">
        <v>110</v>
      </c>
      <c r="R17" s="164"/>
      <c r="S17" s="164"/>
      <c r="T17" s="164"/>
      <c r="U17" s="174" t="str">
        <f>MID(B17,2,7)</f>
        <v>2.03.01</v>
      </c>
      <c r="V17" s="158" t="str">
        <f>VLOOKUP(U17,kelompok,2,0)</f>
        <v>Alat Angkutan Darat Bermotor</v>
      </c>
      <c r="W17" s="174">
        <f>VLOOKUP(U17,MASAMANFAAT,4,0)</f>
        <v>7</v>
      </c>
      <c r="X17" s="178">
        <f>(P17-10)/W17</f>
        <v>499998.57142857142</v>
      </c>
      <c r="Y17" s="174">
        <f>2013-AF17</f>
        <v>9</v>
      </c>
      <c r="Z17" s="178">
        <f>IF(Y17&gt;W17,P17-10,X17*Y17)</f>
        <v>3499990</v>
      </c>
      <c r="AA17" s="178">
        <f>IF(P17-10=Z17,0,X17)</f>
        <v>0</v>
      </c>
      <c r="AB17" s="178">
        <f>IF(P17-10=Z17+AA17,0,X17)</f>
        <v>0</v>
      </c>
      <c r="AC17" s="178">
        <f>IF(P17-10=Z17+AA17,0,AB17)</f>
        <v>0</v>
      </c>
      <c r="AD17" s="178">
        <f>IF(P17-10=Z17+AA17+AB17+AC17,0,X17)</f>
        <v>0</v>
      </c>
      <c r="AE17" s="178">
        <f>IF(P17-10=Z17+AA17+AB17+AC17+AD17,0,X17)</f>
        <v>0</v>
      </c>
      <c r="AF17" s="174">
        <f>I17</f>
        <v>2004</v>
      </c>
      <c r="AG17" s="236">
        <f>P17-(Z17+AA17+AB17+AC17+AD17+AE17)</f>
        <v>10</v>
      </c>
      <c r="AH17" s="237">
        <f>Z17+AA17+AB17+AC17</f>
        <v>3499990</v>
      </c>
      <c r="AI17" s="237">
        <f>Z17+AA17+AB17+AC17+AD17</f>
        <v>3499990</v>
      </c>
      <c r="AJ17" s="237">
        <f>Z17+AA17+AB17+AC17+AD17+AE17</f>
        <v>3499990</v>
      </c>
      <c r="AK17" s="155"/>
      <c r="AL17" s="155"/>
      <c r="AM17" s="155"/>
    </row>
    <row r="18" spans="1:39" s="124" customFormat="1" x14ac:dyDescent="0.2">
      <c r="A18" s="216"/>
      <c r="B18" s="227" t="s">
        <v>307</v>
      </c>
      <c r="C18" s="227" t="str">
        <f t="shared" ref="C18:C19" si="2">MID(B18,2,18)</f>
        <v>2.03.01.05.01.0001</v>
      </c>
      <c r="D18" s="158" t="s">
        <v>305</v>
      </c>
      <c r="E18" s="225"/>
      <c r="F18" s="225" t="s">
        <v>311</v>
      </c>
      <c r="G18" s="203" t="s">
        <v>335</v>
      </c>
      <c r="H18" s="203" t="s">
        <v>236</v>
      </c>
      <c r="I18" s="191">
        <v>2007</v>
      </c>
      <c r="J18" s="203"/>
      <c r="K18" s="225" t="s">
        <v>314</v>
      </c>
      <c r="L18" s="225" t="s">
        <v>318</v>
      </c>
      <c r="M18" s="225" t="s">
        <v>336</v>
      </c>
      <c r="N18" s="225"/>
      <c r="O18" s="191" t="s">
        <v>118</v>
      </c>
      <c r="P18" s="229">
        <v>6500000</v>
      </c>
      <c r="Q18" s="203"/>
      <c r="R18" s="238"/>
      <c r="S18" s="238"/>
      <c r="T18" s="238"/>
      <c r="U18" s="174" t="str">
        <f t="shared" ref="U18:U19" si="3">MID(B18,2,7)</f>
        <v>2.03.01</v>
      </c>
      <c r="V18" s="158" t="str">
        <f>VLOOKUP(U18,kelompok,2,0)</f>
        <v>Alat Angkutan Darat Bermotor</v>
      </c>
      <c r="W18" s="174">
        <f>VLOOKUP(U18,MASAMANFAAT,4,0)</f>
        <v>7</v>
      </c>
      <c r="X18" s="178">
        <f t="shared" ref="X18:X73" si="4">(P18-10)/W18</f>
        <v>928570</v>
      </c>
      <c r="Y18" s="174">
        <f t="shared" ref="Y18:Y69" si="5">2013-AF18</f>
        <v>6</v>
      </c>
      <c r="Z18" s="178">
        <f t="shared" ref="Z18:Z73" si="6">IF(Y18&gt;W18,P18-10,X18*Y18)</f>
        <v>5571420</v>
      </c>
      <c r="AA18" s="178">
        <f t="shared" ref="AA18:AA73" si="7">IF(P18-10=Z18,0,X18)</f>
        <v>928570</v>
      </c>
      <c r="AB18" s="178">
        <f t="shared" ref="AB18:AB73" si="8">IF(P18-10=Z18+AA18,0,X18)</f>
        <v>0</v>
      </c>
      <c r="AC18" s="178">
        <f t="shared" ref="AC18:AC74" si="9">IF(P18-10=Z18+AA18,0,AB18)</f>
        <v>0</v>
      </c>
      <c r="AD18" s="178">
        <f t="shared" ref="AD18:AD19" si="10">IF(P18-10=Z18+AA18+AB18+AC18,0,X18)</f>
        <v>0</v>
      </c>
      <c r="AE18" s="178">
        <f t="shared" ref="AE18:AE19" si="11">IF(P18-10=Z18+AA18+AB18+AC18+AD18,0,X18)</f>
        <v>0</v>
      </c>
      <c r="AF18" s="174">
        <f t="shared" ref="AF18:AF73" si="12">I18</f>
        <v>2007</v>
      </c>
      <c r="AG18" s="236">
        <f t="shared" ref="AG18:AG19" si="13">P18-(Z18+AA18+AB18+AC18+AD18+AE18)</f>
        <v>10</v>
      </c>
      <c r="AH18" s="237">
        <f t="shared" ref="AH18:AH19" si="14">Z18+AA18+AB18+AC18</f>
        <v>6499990</v>
      </c>
      <c r="AI18" s="237">
        <f t="shared" ref="AI18:AI19" si="15">Z18+AA18+AB18+AC18+AD18</f>
        <v>6499990</v>
      </c>
      <c r="AJ18" s="237">
        <f t="shared" ref="AJ18:AJ19" si="16">Z18+AA18+AB18+AC18+AD18+AE18</f>
        <v>6499990</v>
      </c>
      <c r="AK18" s="155"/>
      <c r="AL18" s="155"/>
      <c r="AM18" s="155"/>
    </row>
    <row r="19" spans="1:39" s="124" customFormat="1" x14ac:dyDescent="0.2">
      <c r="A19" s="216"/>
      <c r="B19" s="227" t="s">
        <v>307</v>
      </c>
      <c r="C19" s="227" t="str">
        <f t="shared" si="2"/>
        <v>2.03.01.05.01.0001</v>
      </c>
      <c r="D19" s="158" t="s">
        <v>305</v>
      </c>
      <c r="E19" s="225"/>
      <c r="F19" s="225" t="s">
        <v>311</v>
      </c>
      <c r="G19" s="203" t="s">
        <v>335</v>
      </c>
      <c r="H19" s="203" t="s">
        <v>236</v>
      </c>
      <c r="I19" s="191">
        <v>2007</v>
      </c>
      <c r="J19" s="203"/>
      <c r="K19" s="225" t="s">
        <v>315</v>
      </c>
      <c r="L19" s="225" t="s">
        <v>319</v>
      </c>
      <c r="M19" s="225" t="s">
        <v>757</v>
      </c>
      <c r="N19" s="225"/>
      <c r="O19" s="191" t="s">
        <v>118</v>
      </c>
      <c r="P19" s="229">
        <v>6500000</v>
      </c>
      <c r="Q19" s="203"/>
      <c r="R19" s="238"/>
      <c r="S19" s="238"/>
      <c r="T19" s="238"/>
      <c r="U19" s="174" t="str">
        <f t="shared" si="3"/>
        <v>2.03.01</v>
      </c>
      <c r="V19" s="158" t="str">
        <f>VLOOKUP(U19,kelompok,2,0)</f>
        <v>Alat Angkutan Darat Bermotor</v>
      </c>
      <c r="W19" s="174">
        <f>VLOOKUP(U19,MASAMANFAAT,4,0)</f>
        <v>7</v>
      </c>
      <c r="X19" s="178">
        <f t="shared" si="4"/>
        <v>928570</v>
      </c>
      <c r="Y19" s="174">
        <f t="shared" si="5"/>
        <v>6</v>
      </c>
      <c r="Z19" s="178">
        <f t="shared" si="6"/>
        <v>5571420</v>
      </c>
      <c r="AA19" s="178">
        <f t="shared" si="7"/>
        <v>928570</v>
      </c>
      <c r="AB19" s="178">
        <f t="shared" si="8"/>
        <v>0</v>
      </c>
      <c r="AC19" s="178">
        <f t="shared" si="9"/>
        <v>0</v>
      </c>
      <c r="AD19" s="178">
        <f t="shared" si="10"/>
        <v>0</v>
      </c>
      <c r="AE19" s="178">
        <f t="shared" si="11"/>
        <v>0</v>
      </c>
      <c r="AF19" s="174">
        <f t="shared" si="12"/>
        <v>2007</v>
      </c>
      <c r="AG19" s="236">
        <f t="shared" si="13"/>
        <v>10</v>
      </c>
      <c r="AH19" s="237">
        <f t="shared" si="14"/>
        <v>6499990</v>
      </c>
      <c r="AI19" s="237">
        <f t="shared" si="15"/>
        <v>6499990</v>
      </c>
      <c r="AJ19" s="237">
        <f t="shared" si="16"/>
        <v>6499990</v>
      </c>
      <c r="AK19" s="155"/>
      <c r="AL19" s="155"/>
      <c r="AM19" s="155"/>
    </row>
    <row r="20" spans="1:39" s="124" customFormat="1" ht="14" x14ac:dyDescent="0.2">
      <c r="A20" s="216"/>
      <c r="B20" s="227"/>
      <c r="C20" s="227"/>
      <c r="D20" s="225"/>
      <c r="E20" s="225"/>
      <c r="F20" s="225"/>
      <c r="G20" s="203"/>
      <c r="H20" s="203"/>
      <c r="I20" s="191"/>
      <c r="J20" s="203"/>
      <c r="K20" s="225"/>
      <c r="L20" s="225"/>
      <c r="M20" s="225"/>
      <c r="N20" s="225"/>
      <c r="O20" s="239"/>
      <c r="P20" s="225"/>
      <c r="Q20" s="203"/>
      <c r="R20" s="238"/>
      <c r="S20" s="238"/>
      <c r="T20" s="238"/>
      <c r="U20" s="174"/>
      <c r="V20" s="158"/>
      <c r="W20" s="174"/>
      <c r="X20" s="178"/>
      <c r="Y20" s="174"/>
      <c r="Z20" s="178"/>
      <c r="AA20" s="178"/>
      <c r="AB20" s="178"/>
      <c r="AC20" s="178">
        <f t="shared" si="9"/>
        <v>0</v>
      </c>
      <c r="AD20" s="178"/>
      <c r="AE20" s="178"/>
      <c r="AF20" s="174"/>
      <c r="AG20" s="236">
        <f t="shared" ref="AG20:AG74" si="17">P20-(Z20+AA20+AB20+AC20)</f>
        <v>0</v>
      </c>
      <c r="AH20" s="174"/>
      <c r="AI20" s="174"/>
      <c r="AJ20" s="174"/>
      <c r="AK20" s="155"/>
      <c r="AL20" s="155"/>
      <c r="AM20" s="155"/>
    </row>
    <row r="21" spans="1:39" s="124" customFormat="1" x14ac:dyDescent="0.2">
      <c r="A21" s="230" t="s">
        <v>30</v>
      </c>
      <c r="B21" s="217" t="s">
        <v>31</v>
      </c>
      <c r="C21" s="217"/>
      <c r="D21" s="158"/>
      <c r="E21" s="225"/>
      <c r="F21" s="225"/>
      <c r="G21" s="203"/>
      <c r="H21" s="203"/>
      <c r="I21" s="191"/>
      <c r="J21" s="203"/>
      <c r="K21" s="225"/>
      <c r="L21" s="225"/>
      <c r="M21" s="225"/>
      <c r="N21" s="225"/>
      <c r="O21" s="239"/>
      <c r="P21" s="240"/>
      <c r="Q21" s="203"/>
      <c r="R21" s="238"/>
      <c r="S21" s="238"/>
      <c r="T21" s="238"/>
      <c r="U21" s="174"/>
      <c r="V21" s="158"/>
      <c r="W21" s="174"/>
      <c r="X21" s="178"/>
      <c r="Y21" s="174"/>
      <c r="Z21" s="178"/>
      <c r="AA21" s="178"/>
      <c r="AB21" s="178"/>
      <c r="AC21" s="178">
        <f t="shared" si="9"/>
        <v>0</v>
      </c>
      <c r="AD21" s="178"/>
      <c r="AE21" s="178"/>
      <c r="AF21" s="174"/>
      <c r="AG21" s="236">
        <f t="shared" si="17"/>
        <v>0</v>
      </c>
      <c r="AH21" s="174"/>
      <c r="AI21" s="174"/>
      <c r="AJ21" s="174"/>
      <c r="AK21" s="155"/>
      <c r="AL21" s="155"/>
      <c r="AM21" s="155"/>
    </row>
    <row r="22" spans="1:39" s="124" customFormat="1" ht="14" x14ac:dyDescent="0.2">
      <c r="A22" s="216"/>
      <c r="B22" s="227"/>
      <c r="C22" s="227"/>
      <c r="D22" s="241"/>
      <c r="E22" s="242"/>
      <c r="F22" s="243"/>
      <c r="G22" s="163"/>
      <c r="H22" s="203"/>
      <c r="I22" s="244"/>
      <c r="J22" s="203"/>
      <c r="K22" s="162"/>
      <c r="L22" s="162"/>
      <c r="M22" s="162"/>
      <c r="N22" s="225"/>
      <c r="O22" s="245"/>
      <c r="P22" s="246"/>
      <c r="Q22" s="203"/>
      <c r="R22" s="238"/>
      <c r="S22" s="238"/>
      <c r="T22" s="238"/>
      <c r="U22" s="174"/>
      <c r="V22" s="158"/>
      <c r="W22" s="174"/>
      <c r="X22" s="178"/>
      <c r="Y22" s="174"/>
      <c r="Z22" s="178"/>
      <c r="AA22" s="178"/>
      <c r="AB22" s="178"/>
      <c r="AC22" s="178">
        <f t="shared" si="9"/>
        <v>0</v>
      </c>
      <c r="AD22" s="178"/>
      <c r="AE22" s="178"/>
      <c r="AF22" s="174"/>
      <c r="AG22" s="236">
        <f t="shared" si="17"/>
        <v>0</v>
      </c>
      <c r="AH22" s="174"/>
      <c r="AI22" s="174"/>
      <c r="AJ22" s="174"/>
      <c r="AK22" s="155"/>
      <c r="AL22" s="155"/>
      <c r="AM22" s="155"/>
    </row>
    <row r="23" spans="1:39" s="124" customFormat="1" ht="14" x14ac:dyDescent="0.2">
      <c r="A23" s="216"/>
      <c r="B23" s="227"/>
      <c r="C23" s="227"/>
      <c r="D23" s="241"/>
      <c r="E23" s="242"/>
      <c r="F23" s="243"/>
      <c r="G23" s="163"/>
      <c r="H23" s="203"/>
      <c r="I23" s="244"/>
      <c r="J23" s="203"/>
      <c r="K23" s="162"/>
      <c r="L23" s="162"/>
      <c r="M23" s="162"/>
      <c r="N23" s="225"/>
      <c r="O23" s="245"/>
      <c r="P23" s="246"/>
      <c r="Q23" s="203"/>
      <c r="R23" s="238"/>
      <c r="S23" s="238"/>
      <c r="T23" s="238"/>
      <c r="U23" s="174"/>
      <c r="V23" s="158"/>
      <c r="W23" s="174"/>
      <c r="X23" s="178"/>
      <c r="Y23" s="174"/>
      <c r="Z23" s="178"/>
      <c r="AA23" s="178"/>
      <c r="AB23" s="178"/>
      <c r="AC23" s="178">
        <f t="shared" si="9"/>
        <v>0</v>
      </c>
      <c r="AD23" s="178"/>
      <c r="AE23" s="178"/>
      <c r="AF23" s="174"/>
      <c r="AG23" s="236">
        <f t="shared" si="17"/>
        <v>0</v>
      </c>
      <c r="AH23" s="174"/>
      <c r="AI23" s="174"/>
      <c r="AJ23" s="174"/>
      <c r="AK23" s="155"/>
      <c r="AL23" s="155"/>
      <c r="AM23" s="155"/>
    </row>
    <row r="24" spans="1:39" s="124" customFormat="1" ht="27.75" customHeight="1" x14ac:dyDescent="0.2">
      <c r="A24" s="230" t="s">
        <v>32</v>
      </c>
      <c r="B24" s="217" t="s">
        <v>33</v>
      </c>
      <c r="C24" s="217"/>
      <c r="D24" s="241"/>
      <c r="E24" s="242"/>
      <c r="F24" s="243"/>
      <c r="G24" s="163"/>
      <c r="H24" s="203"/>
      <c r="I24" s="244"/>
      <c r="J24" s="203"/>
      <c r="K24" s="162"/>
      <c r="L24" s="162"/>
      <c r="M24" s="162"/>
      <c r="N24" s="225"/>
      <c r="O24" s="245"/>
      <c r="P24" s="246"/>
      <c r="Q24" s="203"/>
      <c r="R24" s="238"/>
      <c r="S24" s="238"/>
      <c r="T24" s="238"/>
      <c r="U24" s="174"/>
      <c r="V24" s="158"/>
      <c r="W24" s="174"/>
      <c r="X24" s="178"/>
      <c r="Y24" s="174"/>
      <c r="Z24" s="178"/>
      <c r="AA24" s="178"/>
      <c r="AB24" s="178"/>
      <c r="AC24" s="178">
        <f t="shared" si="9"/>
        <v>0</v>
      </c>
      <c r="AD24" s="178"/>
      <c r="AE24" s="178"/>
      <c r="AF24" s="174"/>
      <c r="AG24" s="236">
        <f t="shared" si="17"/>
        <v>0</v>
      </c>
      <c r="AH24" s="174"/>
      <c r="AI24" s="174"/>
      <c r="AJ24" s="174"/>
      <c r="AK24" s="155"/>
      <c r="AL24" s="155"/>
      <c r="AM24" s="155"/>
    </row>
    <row r="25" spans="1:39" s="124" customFormat="1" ht="14" x14ac:dyDescent="0.2">
      <c r="A25" s="216"/>
      <c r="B25" s="227"/>
      <c r="C25" s="227"/>
      <c r="D25" s="241"/>
      <c r="E25" s="242"/>
      <c r="F25" s="243"/>
      <c r="G25" s="163"/>
      <c r="H25" s="203"/>
      <c r="I25" s="244"/>
      <c r="J25" s="203"/>
      <c r="K25" s="162"/>
      <c r="L25" s="162"/>
      <c r="M25" s="162"/>
      <c r="N25" s="225"/>
      <c r="O25" s="245"/>
      <c r="P25" s="246"/>
      <c r="Q25" s="203"/>
      <c r="R25" s="238"/>
      <c r="S25" s="238"/>
      <c r="T25" s="238"/>
      <c r="U25" s="174"/>
      <c r="V25" s="158"/>
      <c r="W25" s="174"/>
      <c r="X25" s="178"/>
      <c r="Y25" s="174"/>
      <c r="Z25" s="178"/>
      <c r="AA25" s="178"/>
      <c r="AB25" s="178"/>
      <c r="AC25" s="178">
        <f t="shared" si="9"/>
        <v>0</v>
      </c>
      <c r="AD25" s="178"/>
      <c r="AE25" s="178"/>
      <c r="AF25" s="174"/>
      <c r="AG25" s="236">
        <f t="shared" si="17"/>
        <v>0</v>
      </c>
      <c r="AH25" s="174"/>
      <c r="AI25" s="174"/>
      <c r="AJ25" s="174"/>
      <c r="AK25" s="155"/>
      <c r="AL25" s="155"/>
      <c r="AM25" s="155"/>
    </row>
    <row r="26" spans="1:39" s="124" customFormat="1" ht="14" x14ac:dyDescent="0.2">
      <c r="A26" s="216"/>
      <c r="B26" s="227"/>
      <c r="C26" s="227"/>
      <c r="D26" s="225"/>
      <c r="E26" s="225"/>
      <c r="F26" s="225"/>
      <c r="G26" s="203"/>
      <c r="H26" s="203"/>
      <c r="I26" s="191"/>
      <c r="J26" s="203"/>
      <c r="K26" s="225"/>
      <c r="L26" s="225"/>
      <c r="M26" s="225"/>
      <c r="N26" s="225"/>
      <c r="O26" s="239"/>
      <c r="P26" s="247"/>
      <c r="Q26" s="203"/>
      <c r="R26" s="238"/>
      <c r="S26" s="238"/>
      <c r="T26" s="238"/>
      <c r="U26" s="174"/>
      <c r="V26" s="158"/>
      <c r="W26" s="174"/>
      <c r="X26" s="178"/>
      <c r="Y26" s="174"/>
      <c r="Z26" s="178"/>
      <c r="AA26" s="178"/>
      <c r="AB26" s="178"/>
      <c r="AC26" s="178">
        <f t="shared" si="9"/>
        <v>0</v>
      </c>
      <c r="AD26" s="178"/>
      <c r="AE26" s="178"/>
      <c r="AF26" s="174"/>
      <c r="AG26" s="236">
        <f t="shared" si="17"/>
        <v>0</v>
      </c>
      <c r="AH26" s="174"/>
      <c r="AI26" s="174"/>
      <c r="AJ26" s="174"/>
      <c r="AK26" s="155"/>
      <c r="AL26" s="155"/>
      <c r="AM26" s="155"/>
    </row>
    <row r="27" spans="1:39" s="125" customFormat="1" ht="30" x14ac:dyDescent="0.2">
      <c r="A27" s="230" t="s">
        <v>34</v>
      </c>
      <c r="B27" s="217" t="s">
        <v>35</v>
      </c>
      <c r="C27" s="217"/>
      <c r="D27" s="248"/>
      <c r="E27" s="248"/>
      <c r="F27" s="248"/>
      <c r="G27" s="204"/>
      <c r="H27" s="204"/>
      <c r="I27" s="249"/>
      <c r="J27" s="204"/>
      <c r="K27" s="248"/>
      <c r="L27" s="248"/>
      <c r="M27" s="248"/>
      <c r="N27" s="248"/>
      <c r="O27" s="250"/>
      <c r="P27" s="251">
        <f>SUM(P28:P73)</f>
        <v>615246500</v>
      </c>
      <c r="Q27" s="204"/>
      <c r="R27" s="238"/>
      <c r="S27" s="238"/>
      <c r="T27" s="238"/>
      <c r="U27" s="205"/>
      <c r="V27" s="158"/>
      <c r="W27" s="205"/>
      <c r="X27" s="178"/>
      <c r="Y27" s="174"/>
      <c r="Z27" s="252">
        <f>SUM(Z28:Z73)</f>
        <v>350911126.46428573</v>
      </c>
      <c r="AA27" s="252">
        <f>SUM(AA28:AA73)</f>
        <v>67891289.704711959</v>
      </c>
      <c r="AB27" s="252">
        <f>SUM(AB28:AB73)</f>
        <v>50979213.418997668</v>
      </c>
      <c r="AC27" s="178">
        <f>SUM(AC28:AC74)</f>
        <v>50979213.418997668</v>
      </c>
      <c r="AD27" s="178">
        <f>SUM(AD28:AD74)</f>
        <v>50119839.668997668</v>
      </c>
      <c r="AE27" s="178">
        <f>SUM(AE28:AE74)</f>
        <v>44365357.324009329</v>
      </c>
      <c r="AF27" s="205"/>
      <c r="AG27" s="236">
        <f>SUM(AG28:AG74)</f>
        <v>459.99999999953434</v>
      </c>
      <c r="AH27" s="178">
        <f>SUM(AH28:AH74)</f>
        <v>520760843.006993</v>
      </c>
      <c r="AI27" s="178">
        <f>SUM(AI28:AI74)</f>
        <v>570880682.67599058</v>
      </c>
      <c r="AJ27" s="178">
        <f>SUM(AJ28:AJ74)</f>
        <v>615246040</v>
      </c>
      <c r="AK27" s="156"/>
      <c r="AL27" s="156"/>
      <c r="AM27" s="156"/>
    </row>
    <row r="28" spans="1:39" s="124" customFormat="1" x14ac:dyDescent="0.2">
      <c r="A28" s="216"/>
      <c r="B28" s="242" t="s">
        <v>154</v>
      </c>
      <c r="C28" s="242" t="str">
        <f t="shared" ref="C28:C41" si="18">MID(B28,2,18)</f>
        <v>2.06.02.04.02.0001</v>
      </c>
      <c r="D28" s="159" t="s">
        <v>130</v>
      </c>
      <c r="E28" s="242"/>
      <c r="F28" s="162" t="s">
        <v>174</v>
      </c>
      <c r="G28" s="163"/>
      <c r="H28" s="245" t="s">
        <v>195</v>
      </c>
      <c r="I28" s="253">
        <v>2003</v>
      </c>
      <c r="J28" s="163"/>
      <c r="K28" s="225"/>
      <c r="L28" s="225"/>
      <c r="M28" s="225"/>
      <c r="N28" s="225"/>
      <c r="O28" s="245" t="s">
        <v>118</v>
      </c>
      <c r="P28" s="246">
        <v>3850000</v>
      </c>
      <c r="Q28" s="203"/>
      <c r="R28" s="238"/>
      <c r="S28" s="238"/>
      <c r="T28" s="238"/>
      <c r="U28" s="174" t="str">
        <f t="shared" ref="U28:U84" si="19">MID(B28,2,7)</f>
        <v>2.06.02</v>
      </c>
      <c r="V28" s="158" t="str">
        <f t="shared" ref="V28:V73" si="20">VLOOKUP(U28,kelompok,2,0)</f>
        <v>ALAT RUMAH TANGGA</v>
      </c>
      <c r="W28" s="174">
        <f t="shared" ref="W28:W73" si="21">VLOOKUP(U28,MASAMANFAAT,4,0)</f>
        <v>5</v>
      </c>
      <c r="X28" s="178">
        <f t="shared" si="4"/>
        <v>769998</v>
      </c>
      <c r="Y28" s="174">
        <f t="shared" si="5"/>
        <v>10</v>
      </c>
      <c r="Z28" s="178">
        <f t="shared" si="6"/>
        <v>3849990</v>
      </c>
      <c r="AA28" s="178">
        <f t="shared" si="7"/>
        <v>0</v>
      </c>
      <c r="AB28" s="178">
        <f t="shared" si="8"/>
        <v>0</v>
      </c>
      <c r="AC28" s="178">
        <f t="shared" si="9"/>
        <v>0</v>
      </c>
      <c r="AD28" s="178">
        <f t="shared" ref="AD28:AD73" si="22">IF(P28-10=Z28+AA28+AB28+AC28,0,X28)</f>
        <v>0</v>
      </c>
      <c r="AE28" s="178">
        <f t="shared" ref="AE28:AE73" si="23">IF(P28-10=Z28+AA28+AB28+AC28+AD28,0,X28)</f>
        <v>0</v>
      </c>
      <c r="AF28" s="174">
        <f t="shared" si="12"/>
        <v>2003</v>
      </c>
      <c r="AG28" s="236">
        <f t="shared" ref="AG28:AG72" si="24">P28-(Z28+AA28+AB28+AC28+AD28+AE28)</f>
        <v>10</v>
      </c>
      <c r="AH28" s="237">
        <f t="shared" ref="AH28:AH73" si="25">Z28+AA28+AB28+AC28</f>
        <v>3849990</v>
      </c>
      <c r="AI28" s="237">
        <f t="shared" ref="AI28:AI73" si="26">Z28+AA28+AB28+AC28+AD28</f>
        <v>3849990</v>
      </c>
      <c r="AJ28" s="237">
        <f t="shared" ref="AJ28:AJ73" si="27">Z28+AA28+AB28+AC28+AD28+AE28</f>
        <v>3849990</v>
      </c>
      <c r="AK28" s="155"/>
      <c r="AL28" s="155"/>
      <c r="AM28" s="155"/>
    </row>
    <row r="29" spans="1:39" s="124" customFormat="1" x14ac:dyDescent="0.2">
      <c r="A29" s="216"/>
      <c r="B29" s="242" t="s">
        <v>143</v>
      </c>
      <c r="C29" s="242" t="str">
        <f t="shared" si="18"/>
        <v>2.06.02.01.125.000</v>
      </c>
      <c r="D29" s="159" t="s">
        <v>132</v>
      </c>
      <c r="E29" s="242"/>
      <c r="F29" s="162" t="s">
        <v>176</v>
      </c>
      <c r="G29" s="163"/>
      <c r="H29" s="245" t="s">
        <v>200</v>
      </c>
      <c r="I29" s="253">
        <v>2006</v>
      </c>
      <c r="J29" s="163"/>
      <c r="K29" s="225"/>
      <c r="L29" s="225"/>
      <c r="M29" s="225"/>
      <c r="N29" s="225"/>
      <c r="O29" s="245" t="s">
        <v>118</v>
      </c>
      <c r="P29" s="246">
        <v>612500</v>
      </c>
      <c r="Q29" s="203" t="s">
        <v>110</v>
      </c>
      <c r="R29" s="238"/>
      <c r="S29" s="238"/>
      <c r="T29" s="238"/>
      <c r="U29" s="174" t="str">
        <f t="shared" si="19"/>
        <v>2.06.02</v>
      </c>
      <c r="V29" s="158" t="str">
        <f t="shared" si="20"/>
        <v>ALAT RUMAH TANGGA</v>
      </c>
      <c r="W29" s="174">
        <f t="shared" si="21"/>
        <v>5</v>
      </c>
      <c r="X29" s="178">
        <f t="shared" si="4"/>
        <v>122498</v>
      </c>
      <c r="Y29" s="174">
        <f t="shared" si="5"/>
        <v>7</v>
      </c>
      <c r="Z29" s="178">
        <f t="shared" si="6"/>
        <v>612490</v>
      </c>
      <c r="AA29" s="178">
        <f t="shared" si="7"/>
        <v>0</v>
      </c>
      <c r="AB29" s="178">
        <f t="shared" si="8"/>
        <v>0</v>
      </c>
      <c r="AC29" s="178">
        <f t="shared" si="9"/>
        <v>0</v>
      </c>
      <c r="AD29" s="178">
        <f t="shared" si="22"/>
        <v>0</v>
      </c>
      <c r="AE29" s="178">
        <f t="shared" si="23"/>
        <v>0</v>
      </c>
      <c r="AF29" s="174">
        <f t="shared" si="12"/>
        <v>2006</v>
      </c>
      <c r="AG29" s="236">
        <f t="shared" si="24"/>
        <v>10</v>
      </c>
      <c r="AH29" s="237">
        <f t="shared" si="25"/>
        <v>612490</v>
      </c>
      <c r="AI29" s="237">
        <f t="shared" si="26"/>
        <v>612490</v>
      </c>
      <c r="AJ29" s="237">
        <f t="shared" si="27"/>
        <v>612490</v>
      </c>
      <c r="AK29" s="155"/>
      <c r="AL29" s="155"/>
      <c r="AM29" s="155"/>
    </row>
    <row r="30" spans="1:39" s="124" customFormat="1" x14ac:dyDescent="0.2">
      <c r="A30" s="216"/>
      <c r="B30" s="242" t="s">
        <v>160</v>
      </c>
      <c r="C30" s="242" t="str">
        <f t="shared" si="18"/>
        <v>2.06.01.04.25.0001</v>
      </c>
      <c r="D30" s="159" t="s">
        <v>135</v>
      </c>
      <c r="E30" s="242"/>
      <c r="F30" s="162" t="s">
        <v>186</v>
      </c>
      <c r="G30" s="163"/>
      <c r="H30" s="245" t="s">
        <v>196</v>
      </c>
      <c r="I30" s="253">
        <v>2006</v>
      </c>
      <c r="J30" s="163"/>
      <c r="K30" s="225"/>
      <c r="L30" s="225"/>
      <c r="M30" s="225"/>
      <c r="N30" s="225"/>
      <c r="O30" s="245" t="s">
        <v>118</v>
      </c>
      <c r="P30" s="246">
        <v>960000</v>
      </c>
      <c r="Q30" s="203" t="s">
        <v>339</v>
      </c>
      <c r="R30" s="238"/>
      <c r="S30" s="238"/>
      <c r="T30" s="238"/>
      <c r="U30" s="174" t="str">
        <f t="shared" si="19"/>
        <v>2.06.01</v>
      </c>
      <c r="V30" s="158" t="str">
        <f t="shared" si="20"/>
        <v>ALAT KANTOR</v>
      </c>
      <c r="W30" s="174">
        <f t="shared" si="21"/>
        <v>5</v>
      </c>
      <c r="X30" s="178">
        <f t="shared" si="4"/>
        <v>191998</v>
      </c>
      <c r="Y30" s="174">
        <f t="shared" si="5"/>
        <v>7</v>
      </c>
      <c r="Z30" s="178">
        <f t="shared" si="6"/>
        <v>959990</v>
      </c>
      <c r="AA30" s="178">
        <f t="shared" si="7"/>
        <v>0</v>
      </c>
      <c r="AB30" s="178">
        <f t="shared" si="8"/>
        <v>0</v>
      </c>
      <c r="AC30" s="178">
        <f t="shared" si="9"/>
        <v>0</v>
      </c>
      <c r="AD30" s="178">
        <f t="shared" si="22"/>
        <v>0</v>
      </c>
      <c r="AE30" s="178">
        <f t="shared" si="23"/>
        <v>0</v>
      </c>
      <c r="AF30" s="174">
        <f t="shared" si="12"/>
        <v>2006</v>
      </c>
      <c r="AG30" s="236">
        <f t="shared" si="24"/>
        <v>10</v>
      </c>
      <c r="AH30" s="237">
        <f t="shared" si="25"/>
        <v>959990</v>
      </c>
      <c r="AI30" s="237">
        <f t="shared" si="26"/>
        <v>959990</v>
      </c>
      <c r="AJ30" s="237">
        <f t="shared" si="27"/>
        <v>959990</v>
      </c>
      <c r="AK30" s="155"/>
      <c r="AL30" s="155"/>
      <c r="AM30" s="155"/>
    </row>
    <row r="31" spans="1:39" s="124" customFormat="1" x14ac:dyDescent="0.2">
      <c r="A31" s="216"/>
      <c r="B31" s="242" t="s">
        <v>143</v>
      </c>
      <c r="C31" s="242" t="str">
        <f t="shared" si="18"/>
        <v>2.06.02.01.125.000</v>
      </c>
      <c r="D31" s="159" t="s">
        <v>132</v>
      </c>
      <c r="E31" s="242"/>
      <c r="F31" s="162" t="s">
        <v>176</v>
      </c>
      <c r="G31" s="163"/>
      <c r="H31" s="245" t="s">
        <v>200</v>
      </c>
      <c r="I31" s="253">
        <v>2006</v>
      </c>
      <c r="J31" s="163"/>
      <c r="K31" s="225"/>
      <c r="L31" s="225"/>
      <c r="M31" s="225"/>
      <c r="N31" s="225"/>
      <c r="O31" s="245" t="s">
        <v>118</v>
      </c>
      <c r="P31" s="246">
        <v>980000</v>
      </c>
      <c r="Q31" s="203" t="s">
        <v>110</v>
      </c>
      <c r="R31" s="238"/>
      <c r="S31" s="238"/>
      <c r="T31" s="238"/>
      <c r="U31" s="174" t="str">
        <f t="shared" si="19"/>
        <v>2.06.02</v>
      </c>
      <c r="V31" s="158" t="str">
        <f t="shared" si="20"/>
        <v>ALAT RUMAH TANGGA</v>
      </c>
      <c r="W31" s="174">
        <f t="shared" si="21"/>
        <v>5</v>
      </c>
      <c r="X31" s="178">
        <f t="shared" si="4"/>
        <v>195998</v>
      </c>
      <c r="Y31" s="174">
        <f t="shared" si="5"/>
        <v>7</v>
      </c>
      <c r="Z31" s="178">
        <f t="shared" si="6"/>
        <v>979990</v>
      </c>
      <c r="AA31" s="178">
        <f t="shared" si="7"/>
        <v>0</v>
      </c>
      <c r="AB31" s="178">
        <f t="shared" si="8"/>
        <v>0</v>
      </c>
      <c r="AC31" s="178">
        <f t="shared" si="9"/>
        <v>0</v>
      </c>
      <c r="AD31" s="178">
        <f t="shared" si="22"/>
        <v>0</v>
      </c>
      <c r="AE31" s="178">
        <f t="shared" si="23"/>
        <v>0</v>
      </c>
      <c r="AF31" s="174">
        <f t="shared" si="12"/>
        <v>2006</v>
      </c>
      <c r="AG31" s="236">
        <f t="shared" si="24"/>
        <v>10</v>
      </c>
      <c r="AH31" s="237">
        <f t="shared" si="25"/>
        <v>979990</v>
      </c>
      <c r="AI31" s="237">
        <f t="shared" si="26"/>
        <v>979990</v>
      </c>
      <c r="AJ31" s="237">
        <f t="shared" si="27"/>
        <v>979990</v>
      </c>
      <c r="AK31" s="155"/>
      <c r="AL31" s="155"/>
      <c r="AM31" s="155"/>
    </row>
    <row r="32" spans="1:39" s="124" customFormat="1" x14ac:dyDescent="0.2">
      <c r="A32" s="216"/>
      <c r="B32" s="242" t="s">
        <v>157</v>
      </c>
      <c r="C32" s="242" t="str">
        <f t="shared" si="18"/>
        <v>2.06.03.05.01.0001</v>
      </c>
      <c r="D32" s="159" t="s">
        <v>126</v>
      </c>
      <c r="E32" s="242"/>
      <c r="F32" s="162" t="s">
        <v>187</v>
      </c>
      <c r="G32" s="163"/>
      <c r="H32" s="245" t="s">
        <v>196</v>
      </c>
      <c r="I32" s="253">
        <v>2006</v>
      </c>
      <c r="J32" s="163"/>
      <c r="K32" s="225"/>
      <c r="L32" s="225"/>
      <c r="M32" s="225"/>
      <c r="N32" s="225"/>
      <c r="O32" s="245" t="s">
        <v>118</v>
      </c>
      <c r="P32" s="246">
        <v>7840000</v>
      </c>
      <c r="Q32" s="203"/>
      <c r="R32" s="238"/>
      <c r="S32" s="238"/>
      <c r="T32" s="238"/>
      <c r="U32" s="174" t="str">
        <f t="shared" si="19"/>
        <v>2.06.03</v>
      </c>
      <c r="V32" s="158" t="str">
        <f t="shared" si="20"/>
        <v>KOMPUTER</v>
      </c>
      <c r="W32" s="174">
        <f t="shared" si="21"/>
        <v>4</v>
      </c>
      <c r="X32" s="178">
        <f t="shared" si="4"/>
        <v>1959997.5</v>
      </c>
      <c r="Y32" s="174">
        <f t="shared" si="5"/>
        <v>7</v>
      </c>
      <c r="Z32" s="178">
        <f t="shared" si="6"/>
        <v>7839990</v>
      </c>
      <c r="AA32" s="178">
        <f t="shared" si="7"/>
        <v>0</v>
      </c>
      <c r="AB32" s="178">
        <f t="shared" si="8"/>
        <v>0</v>
      </c>
      <c r="AC32" s="178">
        <f t="shared" si="9"/>
        <v>0</v>
      </c>
      <c r="AD32" s="178">
        <f t="shared" si="22"/>
        <v>0</v>
      </c>
      <c r="AE32" s="178">
        <f t="shared" si="23"/>
        <v>0</v>
      </c>
      <c r="AF32" s="174">
        <f t="shared" si="12"/>
        <v>2006</v>
      </c>
      <c r="AG32" s="236">
        <f t="shared" si="24"/>
        <v>10</v>
      </c>
      <c r="AH32" s="237">
        <f t="shared" si="25"/>
        <v>7839990</v>
      </c>
      <c r="AI32" s="237">
        <f t="shared" si="26"/>
        <v>7839990</v>
      </c>
      <c r="AJ32" s="237">
        <f t="shared" si="27"/>
        <v>7839990</v>
      </c>
      <c r="AK32" s="155"/>
      <c r="AL32" s="155"/>
      <c r="AM32" s="155"/>
    </row>
    <row r="33" spans="1:39" s="124" customFormat="1" x14ac:dyDescent="0.2">
      <c r="A33" s="216"/>
      <c r="B33" s="242" t="s">
        <v>156</v>
      </c>
      <c r="C33" s="242" t="str">
        <f t="shared" si="18"/>
        <v>2.06.03.05.02.0001</v>
      </c>
      <c r="D33" s="159" t="s">
        <v>125</v>
      </c>
      <c r="E33" s="242"/>
      <c r="F33" s="162" t="s">
        <v>187</v>
      </c>
      <c r="G33" s="163"/>
      <c r="H33" s="245" t="s">
        <v>195</v>
      </c>
      <c r="I33" s="253">
        <v>2006</v>
      </c>
      <c r="J33" s="163"/>
      <c r="K33" s="225"/>
      <c r="L33" s="225"/>
      <c r="M33" s="225"/>
      <c r="N33" s="225"/>
      <c r="O33" s="245" t="s">
        <v>118</v>
      </c>
      <c r="P33" s="246">
        <v>800000</v>
      </c>
      <c r="Q33" s="203"/>
      <c r="R33" s="238"/>
      <c r="S33" s="238"/>
      <c r="T33" s="238"/>
      <c r="U33" s="174" t="str">
        <f t="shared" si="19"/>
        <v>2.06.03</v>
      </c>
      <c r="V33" s="158" t="str">
        <f t="shared" si="20"/>
        <v>KOMPUTER</v>
      </c>
      <c r="W33" s="174">
        <f t="shared" si="21"/>
        <v>4</v>
      </c>
      <c r="X33" s="178">
        <f t="shared" si="4"/>
        <v>199997.5</v>
      </c>
      <c r="Y33" s="174">
        <f t="shared" si="5"/>
        <v>7</v>
      </c>
      <c r="Z33" s="178">
        <f t="shared" si="6"/>
        <v>799990</v>
      </c>
      <c r="AA33" s="178">
        <f t="shared" si="7"/>
        <v>0</v>
      </c>
      <c r="AB33" s="178">
        <f t="shared" si="8"/>
        <v>0</v>
      </c>
      <c r="AC33" s="178">
        <f t="shared" si="9"/>
        <v>0</v>
      </c>
      <c r="AD33" s="178">
        <f t="shared" si="22"/>
        <v>0</v>
      </c>
      <c r="AE33" s="178">
        <f t="shared" si="23"/>
        <v>0</v>
      </c>
      <c r="AF33" s="174">
        <f t="shared" si="12"/>
        <v>2006</v>
      </c>
      <c r="AG33" s="236">
        <f t="shared" si="24"/>
        <v>10</v>
      </c>
      <c r="AH33" s="237">
        <f t="shared" si="25"/>
        <v>799990</v>
      </c>
      <c r="AI33" s="237">
        <f t="shared" si="26"/>
        <v>799990</v>
      </c>
      <c r="AJ33" s="237">
        <f t="shared" si="27"/>
        <v>799990</v>
      </c>
      <c r="AK33" s="155"/>
      <c r="AL33" s="155"/>
      <c r="AM33" s="155"/>
    </row>
    <row r="34" spans="1:39" s="124" customFormat="1" x14ac:dyDescent="0.2">
      <c r="A34" s="216"/>
      <c r="B34" s="242" t="s">
        <v>147</v>
      </c>
      <c r="C34" s="242" t="str">
        <f t="shared" si="18"/>
        <v>2.06.02.01.61.0001</v>
      </c>
      <c r="D34" s="159" t="s">
        <v>124</v>
      </c>
      <c r="E34" s="242"/>
      <c r="F34" s="162" t="s">
        <v>167</v>
      </c>
      <c r="G34" s="163"/>
      <c r="H34" s="245" t="s">
        <v>205</v>
      </c>
      <c r="I34" s="253">
        <v>2006</v>
      </c>
      <c r="J34" s="163"/>
      <c r="K34" s="225"/>
      <c r="L34" s="225"/>
      <c r="M34" s="225"/>
      <c r="N34" s="225"/>
      <c r="O34" s="245" t="s">
        <v>118</v>
      </c>
      <c r="P34" s="246">
        <v>1125000</v>
      </c>
      <c r="Q34" s="203" t="s">
        <v>110</v>
      </c>
      <c r="R34" s="238"/>
      <c r="S34" s="238"/>
      <c r="T34" s="238"/>
      <c r="U34" s="174" t="str">
        <f t="shared" si="19"/>
        <v>2.06.02</v>
      </c>
      <c r="V34" s="158" t="str">
        <f t="shared" si="20"/>
        <v>ALAT RUMAH TANGGA</v>
      </c>
      <c r="W34" s="174">
        <f t="shared" si="21"/>
        <v>5</v>
      </c>
      <c r="X34" s="178">
        <f t="shared" si="4"/>
        <v>224998</v>
      </c>
      <c r="Y34" s="174">
        <f t="shared" si="5"/>
        <v>7</v>
      </c>
      <c r="Z34" s="178">
        <f t="shared" si="6"/>
        <v>1124990</v>
      </c>
      <c r="AA34" s="178">
        <f t="shared" si="7"/>
        <v>0</v>
      </c>
      <c r="AB34" s="178">
        <f t="shared" si="8"/>
        <v>0</v>
      </c>
      <c r="AC34" s="178">
        <f t="shared" si="9"/>
        <v>0</v>
      </c>
      <c r="AD34" s="178">
        <f t="shared" si="22"/>
        <v>0</v>
      </c>
      <c r="AE34" s="178">
        <f t="shared" si="23"/>
        <v>0</v>
      </c>
      <c r="AF34" s="174">
        <f t="shared" si="12"/>
        <v>2006</v>
      </c>
      <c r="AG34" s="236">
        <f t="shared" si="24"/>
        <v>10</v>
      </c>
      <c r="AH34" s="237">
        <f t="shared" si="25"/>
        <v>1124990</v>
      </c>
      <c r="AI34" s="237">
        <f t="shared" si="26"/>
        <v>1124990</v>
      </c>
      <c r="AJ34" s="237">
        <f t="shared" si="27"/>
        <v>1124990</v>
      </c>
      <c r="AK34" s="155"/>
      <c r="AL34" s="155"/>
      <c r="AM34" s="155"/>
    </row>
    <row r="35" spans="1:39" s="124" customFormat="1" x14ac:dyDescent="0.2">
      <c r="A35" s="216"/>
      <c r="B35" s="242" t="s">
        <v>156</v>
      </c>
      <c r="C35" s="242" t="str">
        <f t="shared" si="18"/>
        <v>2.06.03.05.02.0001</v>
      </c>
      <c r="D35" s="159" t="s">
        <v>125</v>
      </c>
      <c r="E35" s="242"/>
      <c r="F35" s="162" t="s">
        <v>187</v>
      </c>
      <c r="G35" s="163"/>
      <c r="H35" s="245" t="s">
        <v>195</v>
      </c>
      <c r="I35" s="253">
        <v>2006</v>
      </c>
      <c r="J35" s="163"/>
      <c r="K35" s="225"/>
      <c r="L35" s="225"/>
      <c r="M35" s="225"/>
      <c r="N35" s="225"/>
      <c r="O35" s="245" t="s">
        <v>118</v>
      </c>
      <c r="P35" s="246">
        <v>680000</v>
      </c>
      <c r="Q35" s="203" t="s">
        <v>339</v>
      </c>
      <c r="R35" s="238"/>
      <c r="S35" s="238"/>
      <c r="T35" s="238"/>
      <c r="U35" s="174" t="str">
        <f t="shared" si="19"/>
        <v>2.06.03</v>
      </c>
      <c r="V35" s="158" t="str">
        <f t="shared" si="20"/>
        <v>KOMPUTER</v>
      </c>
      <c r="W35" s="174">
        <f t="shared" si="21"/>
        <v>4</v>
      </c>
      <c r="X35" s="178">
        <f t="shared" si="4"/>
        <v>169997.5</v>
      </c>
      <c r="Y35" s="174">
        <f t="shared" si="5"/>
        <v>7</v>
      </c>
      <c r="Z35" s="178">
        <f t="shared" si="6"/>
        <v>679990</v>
      </c>
      <c r="AA35" s="178">
        <f t="shared" si="7"/>
        <v>0</v>
      </c>
      <c r="AB35" s="178">
        <f t="shared" si="8"/>
        <v>0</v>
      </c>
      <c r="AC35" s="178">
        <f t="shared" si="9"/>
        <v>0</v>
      </c>
      <c r="AD35" s="178">
        <f t="shared" si="22"/>
        <v>0</v>
      </c>
      <c r="AE35" s="178">
        <f t="shared" si="23"/>
        <v>0</v>
      </c>
      <c r="AF35" s="174">
        <f t="shared" si="12"/>
        <v>2006</v>
      </c>
      <c r="AG35" s="236">
        <f t="shared" si="24"/>
        <v>10</v>
      </c>
      <c r="AH35" s="237">
        <f t="shared" si="25"/>
        <v>679990</v>
      </c>
      <c r="AI35" s="237">
        <f t="shared" si="26"/>
        <v>679990</v>
      </c>
      <c r="AJ35" s="237">
        <f t="shared" si="27"/>
        <v>679990</v>
      </c>
      <c r="AK35" s="155"/>
      <c r="AL35" s="155"/>
      <c r="AM35" s="155"/>
    </row>
    <row r="36" spans="1:39" s="124" customFormat="1" x14ac:dyDescent="0.2">
      <c r="A36" s="216"/>
      <c r="B36" s="242" t="s">
        <v>157</v>
      </c>
      <c r="C36" s="242" t="str">
        <f t="shared" si="18"/>
        <v>2.06.03.05.01.0001</v>
      </c>
      <c r="D36" s="159" t="s">
        <v>126</v>
      </c>
      <c r="E36" s="242"/>
      <c r="F36" s="162" t="s">
        <v>187</v>
      </c>
      <c r="G36" s="163"/>
      <c r="H36" s="245" t="s">
        <v>196</v>
      </c>
      <c r="I36" s="253">
        <v>2006</v>
      </c>
      <c r="J36" s="163"/>
      <c r="K36" s="225"/>
      <c r="L36" s="225"/>
      <c r="M36" s="225"/>
      <c r="N36" s="225"/>
      <c r="O36" s="245" t="s">
        <v>118</v>
      </c>
      <c r="P36" s="246">
        <v>7840000</v>
      </c>
      <c r="Q36" s="203" t="s">
        <v>339</v>
      </c>
      <c r="R36" s="238"/>
      <c r="S36" s="238"/>
      <c r="T36" s="238"/>
      <c r="U36" s="174" t="str">
        <f t="shared" si="19"/>
        <v>2.06.03</v>
      </c>
      <c r="V36" s="158" t="str">
        <f t="shared" si="20"/>
        <v>KOMPUTER</v>
      </c>
      <c r="W36" s="174">
        <f t="shared" si="21"/>
        <v>4</v>
      </c>
      <c r="X36" s="178">
        <f t="shared" si="4"/>
        <v>1959997.5</v>
      </c>
      <c r="Y36" s="174">
        <f t="shared" si="5"/>
        <v>7</v>
      </c>
      <c r="Z36" s="178">
        <f t="shared" si="6"/>
        <v>7839990</v>
      </c>
      <c r="AA36" s="178">
        <f t="shared" si="7"/>
        <v>0</v>
      </c>
      <c r="AB36" s="178">
        <f t="shared" si="8"/>
        <v>0</v>
      </c>
      <c r="AC36" s="178">
        <f t="shared" si="9"/>
        <v>0</v>
      </c>
      <c r="AD36" s="178">
        <f t="shared" si="22"/>
        <v>0</v>
      </c>
      <c r="AE36" s="178">
        <f t="shared" si="23"/>
        <v>0</v>
      </c>
      <c r="AF36" s="174">
        <f t="shared" si="12"/>
        <v>2006</v>
      </c>
      <c r="AG36" s="236">
        <f t="shared" si="24"/>
        <v>10</v>
      </c>
      <c r="AH36" s="237">
        <f t="shared" si="25"/>
        <v>7839990</v>
      </c>
      <c r="AI36" s="237">
        <f t="shared" si="26"/>
        <v>7839990</v>
      </c>
      <c r="AJ36" s="237">
        <f t="shared" si="27"/>
        <v>7839990</v>
      </c>
      <c r="AK36" s="155"/>
      <c r="AL36" s="155"/>
      <c r="AM36" s="155"/>
    </row>
    <row r="37" spans="1:39" s="124" customFormat="1" x14ac:dyDescent="0.2">
      <c r="A37" s="216"/>
      <c r="B37" s="242" t="s">
        <v>160</v>
      </c>
      <c r="C37" s="242" t="str">
        <f t="shared" si="18"/>
        <v>2.06.01.04.25.0001</v>
      </c>
      <c r="D37" s="159" t="s">
        <v>135</v>
      </c>
      <c r="E37" s="242"/>
      <c r="F37" s="162" t="s">
        <v>189</v>
      </c>
      <c r="G37" s="163"/>
      <c r="H37" s="245" t="s">
        <v>196</v>
      </c>
      <c r="I37" s="253">
        <v>2006</v>
      </c>
      <c r="J37" s="163"/>
      <c r="K37" s="225"/>
      <c r="L37" s="225"/>
      <c r="M37" s="225"/>
      <c r="N37" s="225"/>
      <c r="O37" s="245" t="s">
        <v>118</v>
      </c>
      <c r="P37" s="246">
        <v>1200000</v>
      </c>
      <c r="Q37" s="203" t="s">
        <v>110</v>
      </c>
      <c r="R37" s="238"/>
      <c r="S37" s="238"/>
      <c r="T37" s="238"/>
      <c r="U37" s="174" t="str">
        <f t="shared" si="19"/>
        <v>2.06.01</v>
      </c>
      <c r="V37" s="158" t="str">
        <f t="shared" si="20"/>
        <v>ALAT KANTOR</v>
      </c>
      <c r="W37" s="174">
        <f t="shared" si="21"/>
        <v>5</v>
      </c>
      <c r="X37" s="178">
        <f t="shared" si="4"/>
        <v>239998</v>
      </c>
      <c r="Y37" s="174">
        <f t="shared" si="5"/>
        <v>7</v>
      </c>
      <c r="Z37" s="178">
        <f t="shared" si="6"/>
        <v>1199990</v>
      </c>
      <c r="AA37" s="178">
        <f t="shared" si="7"/>
        <v>0</v>
      </c>
      <c r="AB37" s="178">
        <f t="shared" si="8"/>
        <v>0</v>
      </c>
      <c r="AC37" s="178">
        <f t="shared" si="9"/>
        <v>0</v>
      </c>
      <c r="AD37" s="178">
        <f t="shared" si="22"/>
        <v>0</v>
      </c>
      <c r="AE37" s="178">
        <f t="shared" si="23"/>
        <v>0</v>
      </c>
      <c r="AF37" s="174">
        <f t="shared" si="12"/>
        <v>2006</v>
      </c>
      <c r="AG37" s="236">
        <f t="shared" si="24"/>
        <v>10</v>
      </c>
      <c r="AH37" s="237">
        <f t="shared" si="25"/>
        <v>1199990</v>
      </c>
      <c r="AI37" s="237">
        <f t="shared" si="26"/>
        <v>1199990</v>
      </c>
      <c r="AJ37" s="237">
        <f t="shared" si="27"/>
        <v>1199990</v>
      </c>
      <c r="AK37" s="155"/>
      <c r="AL37" s="155"/>
      <c r="AM37" s="155"/>
    </row>
    <row r="38" spans="1:39" s="124" customFormat="1" x14ac:dyDescent="0.2">
      <c r="A38" s="216"/>
      <c r="B38" s="242" t="s">
        <v>165</v>
      </c>
      <c r="C38" s="242" t="str">
        <f t="shared" si="18"/>
        <v>2.06.01.05.59.0001</v>
      </c>
      <c r="D38" s="159" t="s">
        <v>140</v>
      </c>
      <c r="E38" s="242"/>
      <c r="F38" s="162" t="s">
        <v>191</v>
      </c>
      <c r="G38" s="163"/>
      <c r="H38" s="245" t="s">
        <v>206</v>
      </c>
      <c r="I38" s="253">
        <v>2006</v>
      </c>
      <c r="J38" s="163"/>
      <c r="K38" s="225"/>
      <c r="L38" s="225"/>
      <c r="M38" s="225"/>
      <c r="N38" s="225"/>
      <c r="O38" s="245" t="s">
        <v>118</v>
      </c>
      <c r="P38" s="246">
        <v>520000</v>
      </c>
      <c r="Q38" s="203" t="s">
        <v>110</v>
      </c>
      <c r="R38" s="238"/>
      <c r="S38" s="238"/>
      <c r="T38" s="238"/>
      <c r="U38" s="174" t="str">
        <f t="shared" si="19"/>
        <v>2.06.01</v>
      </c>
      <c r="V38" s="158" t="str">
        <f t="shared" si="20"/>
        <v>ALAT KANTOR</v>
      </c>
      <c r="W38" s="174">
        <f t="shared" si="21"/>
        <v>5</v>
      </c>
      <c r="X38" s="178">
        <f t="shared" si="4"/>
        <v>103998</v>
      </c>
      <c r="Y38" s="174">
        <f t="shared" si="5"/>
        <v>7</v>
      </c>
      <c r="Z38" s="178">
        <f t="shared" si="6"/>
        <v>519990</v>
      </c>
      <c r="AA38" s="178">
        <f t="shared" si="7"/>
        <v>0</v>
      </c>
      <c r="AB38" s="178">
        <f t="shared" si="8"/>
        <v>0</v>
      </c>
      <c r="AC38" s="178">
        <f t="shared" si="9"/>
        <v>0</v>
      </c>
      <c r="AD38" s="178">
        <f t="shared" si="22"/>
        <v>0</v>
      </c>
      <c r="AE38" s="178">
        <f t="shared" si="23"/>
        <v>0</v>
      </c>
      <c r="AF38" s="174">
        <f t="shared" si="12"/>
        <v>2006</v>
      </c>
      <c r="AG38" s="236">
        <f t="shared" si="24"/>
        <v>10</v>
      </c>
      <c r="AH38" s="237">
        <f t="shared" si="25"/>
        <v>519990</v>
      </c>
      <c r="AI38" s="237">
        <f t="shared" si="26"/>
        <v>519990</v>
      </c>
      <c r="AJ38" s="237">
        <f t="shared" si="27"/>
        <v>519990</v>
      </c>
      <c r="AK38" s="155"/>
      <c r="AL38" s="155"/>
      <c r="AM38" s="155"/>
    </row>
    <row r="39" spans="1:39" s="124" customFormat="1" x14ac:dyDescent="0.2">
      <c r="A39" s="216"/>
      <c r="B39" s="242" t="s">
        <v>166</v>
      </c>
      <c r="C39" s="242" t="str">
        <f t="shared" si="18"/>
        <v>2.06.01.05.46.0001</v>
      </c>
      <c r="D39" s="159" t="s">
        <v>141</v>
      </c>
      <c r="E39" s="242"/>
      <c r="F39" s="162" t="s">
        <v>184</v>
      </c>
      <c r="G39" s="163"/>
      <c r="H39" s="245" t="s">
        <v>194</v>
      </c>
      <c r="I39" s="253">
        <v>2006</v>
      </c>
      <c r="J39" s="163"/>
      <c r="K39" s="225"/>
      <c r="L39" s="225"/>
      <c r="M39" s="225"/>
      <c r="N39" s="225"/>
      <c r="O39" s="245" t="s">
        <v>118</v>
      </c>
      <c r="P39" s="246">
        <v>864000</v>
      </c>
      <c r="Q39" s="203" t="s">
        <v>339</v>
      </c>
      <c r="R39" s="238"/>
      <c r="S39" s="238"/>
      <c r="T39" s="238"/>
      <c r="U39" s="174" t="str">
        <f t="shared" si="19"/>
        <v>2.06.01</v>
      </c>
      <c r="V39" s="158" t="str">
        <f t="shared" si="20"/>
        <v>ALAT KANTOR</v>
      </c>
      <c r="W39" s="174">
        <f t="shared" si="21"/>
        <v>5</v>
      </c>
      <c r="X39" s="178">
        <f t="shared" si="4"/>
        <v>172798</v>
      </c>
      <c r="Y39" s="174">
        <f t="shared" si="5"/>
        <v>7</v>
      </c>
      <c r="Z39" s="178">
        <f t="shared" si="6"/>
        <v>863990</v>
      </c>
      <c r="AA39" s="178">
        <f t="shared" si="7"/>
        <v>0</v>
      </c>
      <c r="AB39" s="178">
        <f t="shared" si="8"/>
        <v>0</v>
      </c>
      <c r="AC39" s="178">
        <f t="shared" si="9"/>
        <v>0</v>
      </c>
      <c r="AD39" s="178">
        <f t="shared" si="22"/>
        <v>0</v>
      </c>
      <c r="AE39" s="178">
        <f t="shared" si="23"/>
        <v>0</v>
      </c>
      <c r="AF39" s="174">
        <f t="shared" si="12"/>
        <v>2006</v>
      </c>
      <c r="AG39" s="236">
        <f t="shared" si="24"/>
        <v>10</v>
      </c>
      <c r="AH39" s="237">
        <f t="shared" si="25"/>
        <v>863990</v>
      </c>
      <c r="AI39" s="237">
        <f t="shared" si="26"/>
        <v>863990</v>
      </c>
      <c r="AJ39" s="237">
        <f t="shared" si="27"/>
        <v>863990</v>
      </c>
      <c r="AK39" s="155"/>
      <c r="AL39" s="155"/>
      <c r="AM39" s="155"/>
    </row>
    <row r="40" spans="1:39" s="124" customFormat="1" x14ac:dyDescent="0.2">
      <c r="A40" s="216"/>
      <c r="B40" s="242" t="s">
        <v>223</v>
      </c>
      <c r="C40" s="242" t="str">
        <f t="shared" si="18"/>
        <v>2.06.01.04.04</v>
      </c>
      <c r="D40" s="159" t="s">
        <v>216</v>
      </c>
      <c r="E40" s="242"/>
      <c r="F40" s="162" t="s">
        <v>229</v>
      </c>
      <c r="G40" s="163" t="s">
        <v>234</v>
      </c>
      <c r="H40" s="245" t="s">
        <v>236</v>
      </c>
      <c r="I40" s="253">
        <v>2007</v>
      </c>
      <c r="J40" s="163"/>
      <c r="K40" s="225"/>
      <c r="L40" s="225"/>
      <c r="M40" s="225"/>
      <c r="N40" s="225"/>
      <c r="O40" s="245" t="s">
        <v>118</v>
      </c>
      <c r="P40" s="246">
        <v>14850000</v>
      </c>
      <c r="Q40" s="203" t="s">
        <v>339</v>
      </c>
      <c r="R40" s="238"/>
      <c r="S40" s="238"/>
      <c r="T40" s="238"/>
      <c r="U40" s="174" t="str">
        <f t="shared" si="19"/>
        <v>2.06.01</v>
      </c>
      <c r="V40" s="158" t="str">
        <f t="shared" si="20"/>
        <v>ALAT KANTOR</v>
      </c>
      <c r="W40" s="174">
        <f t="shared" si="21"/>
        <v>5</v>
      </c>
      <c r="X40" s="178">
        <f t="shared" si="4"/>
        <v>2969998</v>
      </c>
      <c r="Y40" s="174">
        <f t="shared" si="5"/>
        <v>6</v>
      </c>
      <c r="Z40" s="178">
        <f t="shared" si="6"/>
        <v>14849990</v>
      </c>
      <c r="AA40" s="178">
        <f t="shared" si="7"/>
        <v>0</v>
      </c>
      <c r="AB40" s="178">
        <f t="shared" si="8"/>
        <v>0</v>
      </c>
      <c r="AC40" s="178">
        <f t="shared" si="9"/>
        <v>0</v>
      </c>
      <c r="AD40" s="178">
        <f t="shared" si="22"/>
        <v>0</v>
      </c>
      <c r="AE40" s="178">
        <f t="shared" si="23"/>
        <v>0</v>
      </c>
      <c r="AF40" s="174">
        <f t="shared" si="12"/>
        <v>2007</v>
      </c>
      <c r="AG40" s="236">
        <f t="shared" si="24"/>
        <v>10</v>
      </c>
      <c r="AH40" s="237">
        <f t="shared" si="25"/>
        <v>14849990</v>
      </c>
      <c r="AI40" s="237">
        <f t="shared" si="26"/>
        <v>14849990</v>
      </c>
      <c r="AJ40" s="237">
        <f t="shared" si="27"/>
        <v>14849990</v>
      </c>
      <c r="AK40" s="155"/>
      <c r="AL40" s="155"/>
      <c r="AM40" s="155"/>
    </row>
    <row r="41" spans="1:39" s="124" customFormat="1" x14ac:dyDescent="0.2">
      <c r="A41" s="216"/>
      <c r="B41" s="242" t="s">
        <v>224</v>
      </c>
      <c r="C41" s="242" t="str">
        <f t="shared" si="18"/>
        <v>2.07.02.01.14</v>
      </c>
      <c r="D41" s="159" t="s">
        <v>217</v>
      </c>
      <c r="E41" s="242"/>
      <c r="F41" s="162"/>
      <c r="G41" s="163"/>
      <c r="H41" s="245" t="s">
        <v>236</v>
      </c>
      <c r="I41" s="253">
        <v>2007</v>
      </c>
      <c r="J41" s="163"/>
      <c r="K41" s="225"/>
      <c r="L41" s="225"/>
      <c r="M41" s="225"/>
      <c r="N41" s="225"/>
      <c r="O41" s="245" t="s">
        <v>118</v>
      </c>
      <c r="P41" s="246">
        <v>3960000</v>
      </c>
      <c r="Q41" s="203"/>
      <c r="R41" s="238"/>
      <c r="S41" s="238"/>
      <c r="T41" s="238"/>
      <c r="U41" s="174" t="str">
        <f t="shared" si="19"/>
        <v>2.07.02</v>
      </c>
      <c r="V41" s="158" t="str">
        <f t="shared" si="20"/>
        <v>ALAT KOMUNIKASI</v>
      </c>
      <c r="W41" s="174">
        <f t="shared" si="21"/>
        <v>5</v>
      </c>
      <c r="X41" s="178">
        <f t="shared" si="4"/>
        <v>791998</v>
      </c>
      <c r="Y41" s="174">
        <f t="shared" si="5"/>
        <v>6</v>
      </c>
      <c r="Z41" s="178">
        <f t="shared" si="6"/>
        <v>3959990</v>
      </c>
      <c r="AA41" s="178">
        <f t="shared" si="7"/>
        <v>0</v>
      </c>
      <c r="AB41" s="178">
        <f t="shared" si="8"/>
        <v>0</v>
      </c>
      <c r="AC41" s="178">
        <f t="shared" si="9"/>
        <v>0</v>
      </c>
      <c r="AD41" s="178">
        <f t="shared" si="22"/>
        <v>0</v>
      </c>
      <c r="AE41" s="178">
        <f t="shared" si="23"/>
        <v>0</v>
      </c>
      <c r="AF41" s="174">
        <f t="shared" si="12"/>
        <v>2007</v>
      </c>
      <c r="AG41" s="236">
        <f t="shared" si="24"/>
        <v>10</v>
      </c>
      <c r="AH41" s="237">
        <f t="shared" si="25"/>
        <v>3959990</v>
      </c>
      <c r="AI41" s="237">
        <f t="shared" si="26"/>
        <v>3959990</v>
      </c>
      <c r="AJ41" s="237">
        <f t="shared" si="27"/>
        <v>3959990</v>
      </c>
      <c r="AK41" s="155"/>
      <c r="AL41" s="155"/>
      <c r="AM41" s="155"/>
    </row>
    <row r="42" spans="1:39" s="124" customFormat="1" x14ac:dyDescent="0.2">
      <c r="A42" s="216"/>
      <c r="B42" s="242" t="s">
        <v>222</v>
      </c>
      <c r="C42" s="242" t="str">
        <f>MID(B42,2,18)</f>
        <v>2.06.02.04.04</v>
      </c>
      <c r="D42" s="159" t="s">
        <v>215</v>
      </c>
      <c r="E42" s="242"/>
      <c r="F42" s="162" t="s">
        <v>174</v>
      </c>
      <c r="G42" s="163" t="s">
        <v>233</v>
      </c>
      <c r="H42" s="245" t="s">
        <v>236</v>
      </c>
      <c r="I42" s="253">
        <v>2007</v>
      </c>
      <c r="J42" s="163" t="s">
        <v>240</v>
      </c>
      <c r="K42" s="225"/>
      <c r="L42" s="225"/>
      <c r="M42" s="225"/>
      <c r="N42" s="225"/>
      <c r="O42" s="245" t="s">
        <v>118</v>
      </c>
      <c r="P42" s="246">
        <v>25410000</v>
      </c>
      <c r="Q42" s="203" t="s">
        <v>110</v>
      </c>
      <c r="R42" s="238"/>
      <c r="S42" s="238"/>
      <c r="T42" s="238"/>
      <c r="U42" s="174" t="str">
        <f t="shared" si="19"/>
        <v>2.06.02</v>
      </c>
      <c r="V42" s="158" t="str">
        <f t="shared" si="20"/>
        <v>ALAT RUMAH TANGGA</v>
      </c>
      <c r="W42" s="174">
        <f t="shared" si="21"/>
        <v>5</v>
      </c>
      <c r="X42" s="178">
        <f t="shared" si="4"/>
        <v>5081998</v>
      </c>
      <c r="Y42" s="174">
        <f t="shared" si="5"/>
        <v>6</v>
      </c>
      <c r="Z42" s="178">
        <f t="shared" si="6"/>
        <v>25409990</v>
      </c>
      <c r="AA42" s="178">
        <f t="shared" si="7"/>
        <v>0</v>
      </c>
      <c r="AB42" s="178">
        <f t="shared" si="8"/>
        <v>0</v>
      </c>
      <c r="AC42" s="178">
        <f t="shared" si="9"/>
        <v>0</v>
      </c>
      <c r="AD42" s="178">
        <f t="shared" si="22"/>
        <v>0</v>
      </c>
      <c r="AE42" s="178">
        <f t="shared" si="23"/>
        <v>0</v>
      </c>
      <c r="AF42" s="174">
        <f t="shared" si="12"/>
        <v>2007</v>
      </c>
      <c r="AG42" s="236">
        <f t="shared" si="24"/>
        <v>10</v>
      </c>
      <c r="AH42" s="237">
        <f t="shared" si="25"/>
        <v>25409990</v>
      </c>
      <c r="AI42" s="237">
        <f t="shared" si="26"/>
        <v>25409990</v>
      </c>
      <c r="AJ42" s="237">
        <f t="shared" si="27"/>
        <v>25409990</v>
      </c>
      <c r="AK42" s="155"/>
      <c r="AL42" s="155"/>
      <c r="AM42" s="155"/>
    </row>
    <row r="43" spans="1:39" s="124" customFormat="1" x14ac:dyDescent="0.2">
      <c r="A43" s="216"/>
      <c r="B43" s="242" t="s">
        <v>227</v>
      </c>
      <c r="C43" s="242" t="str">
        <f t="shared" ref="C43:C73" si="28">MID(B43,2,18)</f>
        <v>2.06.03.02.01</v>
      </c>
      <c r="D43" s="159" t="s">
        <v>220</v>
      </c>
      <c r="E43" s="242"/>
      <c r="F43" s="162" t="s">
        <v>232</v>
      </c>
      <c r="G43" s="163"/>
      <c r="H43" s="245" t="s">
        <v>236</v>
      </c>
      <c r="I43" s="253">
        <v>2007</v>
      </c>
      <c r="J43" s="163"/>
      <c r="K43" s="225"/>
      <c r="L43" s="225"/>
      <c r="M43" s="225"/>
      <c r="N43" s="225"/>
      <c r="O43" s="245" t="s">
        <v>118</v>
      </c>
      <c r="P43" s="246">
        <v>64509200</v>
      </c>
      <c r="Q43" s="203" t="s">
        <v>110</v>
      </c>
      <c r="R43" s="238"/>
      <c r="S43" s="238"/>
      <c r="T43" s="238"/>
      <c r="U43" s="174" t="str">
        <f t="shared" si="19"/>
        <v>2.06.03</v>
      </c>
      <c r="V43" s="158" t="str">
        <f t="shared" si="20"/>
        <v>KOMPUTER</v>
      </c>
      <c r="W43" s="174">
        <f t="shared" si="21"/>
        <v>4</v>
      </c>
      <c r="X43" s="178">
        <f t="shared" si="4"/>
        <v>16127297.5</v>
      </c>
      <c r="Y43" s="174">
        <f t="shared" si="5"/>
        <v>6</v>
      </c>
      <c r="Z43" s="178">
        <f t="shared" si="6"/>
        <v>64509190</v>
      </c>
      <c r="AA43" s="178">
        <f t="shared" si="7"/>
        <v>0</v>
      </c>
      <c r="AB43" s="178">
        <f t="shared" si="8"/>
        <v>0</v>
      </c>
      <c r="AC43" s="178">
        <f t="shared" si="9"/>
        <v>0</v>
      </c>
      <c r="AD43" s="178">
        <f t="shared" si="22"/>
        <v>0</v>
      </c>
      <c r="AE43" s="178">
        <f t="shared" si="23"/>
        <v>0</v>
      </c>
      <c r="AF43" s="174">
        <f t="shared" si="12"/>
        <v>2007</v>
      </c>
      <c r="AG43" s="236">
        <f t="shared" si="24"/>
        <v>10</v>
      </c>
      <c r="AH43" s="237">
        <f t="shared" si="25"/>
        <v>64509190</v>
      </c>
      <c r="AI43" s="237">
        <f t="shared" si="26"/>
        <v>64509190</v>
      </c>
      <c r="AJ43" s="237">
        <f t="shared" si="27"/>
        <v>64509190</v>
      </c>
      <c r="AK43" s="155"/>
      <c r="AL43" s="155"/>
      <c r="AM43" s="155"/>
    </row>
    <row r="44" spans="1:39" s="124" customFormat="1" x14ac:dyDescent="0.2">
      <c r="A44" s="216"/>
      <c r="B44" s="242" t="s">
        <v>228</v>
      </c>
      <c r="C44" s="242" t="str">
        <f t="shared" si="28"/>
        <v>2.06.02.01.37</v>
      </c>
      <c r="D44" s="159" t="s">
        <v>221</v>
      </c>
      <c r="E44" s="242"/>
      <c r="F44" s="162" t="s">
        <v>231</v>
      </c>
      <c r="G44" s="163" t="s">
        <v>235</v>
      </c>
      <c r="H44" s="245" t="s">
        <v>238</v>
      </c>
      <c r="I44" s="253">
        <v>2007</v>
      </c>
      <c r="J44" s="163"/>
      <c r="K44" s="225"/>
      <c r="L44" s="225"/>
      <c r="M44" s="225"/>
      <c r="N44" s="225"/>
      <c r="O44" s="245" t="s">
        <v>118</v>
      </c>
      <c r="P44" s="246">
        <v>4356000</v>
      </c>
      <c r="Q44" s="203" t="s">
        <v>110</v>
      </c>
      <c r="R44" s="238"/>
      <c r="S44" s="238"/>
      <c r="T44" s="238"/>
      <c r="U44" s="174" t="str">
        <f t="shared" si="19"/>
        <v>2.06.02</v>
      </c>
      <c r="V44" s="158" t="str">
        <f t="shared" si="20"/>
        <v>ALAT RUMAH TANGGA</v>
      </c>
      <c r="W44" s="174">
        <f t="shared" si="21"/>
        <v>5</v>
      </c>
      <c r="X44" s="178">
        <f t="shared" si="4"/>
        <v>871198</v>
      </c>
      <c r="Y44" s="174">
        <f t="shared" si="5"/>
        <v>6</v>
      </c>
      <c r="Z44" s="178">
        <f t="shared" si="6"/>
        <v>4355990</v>
      </c>
      <c r="AA44" s="178">
        <f t="shared" si="7"/>
        <v>0</v>
      </c>
      <c r="AB44" s="178">
        <f t="shared" si="8"/>
        <v>0</v>
      </c>
      <c r="AC44" s="178">
        <f t="shared" si="9"/>
        <v>0</v>
      </c>
      <c r="AD44" s="178">
        <f t="shared" si="22"/>
        <v>0</v>
      </c>
      <c r="AE44" s="178">
        <f t="shared" si="23"/>
        <v>0</v>
      </c>
      <c r="AF44" s="174">
        <f t="shared" si="12"/>
        <v>2007</v>
      </c>
      <c r="AG44" s="236">
        <f t="shared" si="24"/>
        <v>10</v>
      </c>
      <c r="AH44" s="237">
        <f t="shared" si="25"/>
        <v>4355990</v>
      </c>
      <c r="AI44" s="237">
        <f t="shared" si="26"/>
        <v>4355990</v>
      </c>
      <c r="AJ44" s="237">
        <f t="shared" si="27"/>
        <v>4355990</v>
      </c>
      <c r="AK44" s="155"/>
      <c r="AL44" s="155"/>
      <c r="AM44" s="155"/>
    </row>
    <row r="45" spans="1:39" s="124" customFormat="1" x14ac:dyDescent="0.2">
      <c r="A45" s="216"/>
      <c r="B45" s="242" t="s">
        <v>587</v>
      </c>
      <c r="C45" s="242" t="str">
        <f t="shared" si="28"/>
        <v>2.06.01.00.00</v>
      </c>
      <c r="D45" s="159" t="s">
        <v>287</v>
      </c>
      <c r="E45" s="242"/>
      <c r="F45" s="162"/>
      <c r="G45" s="163"/>
      <c r="H45" s="245"/>
      <c r="I45" s="253">
        <v>2007</v>
      </c>
      <c r="J45" s="163"/>
      <c r="K45" s="225"/>
      <c r="L45" s="225"/>
      <c r="M45" s="225"/>
      <c r="N45" s="225"/>
      <c r="O45" s="245" t="s">
        <v>118</v>
      </c>
      <c r="P45" s="246">
        <v>14685000</v>
      </c>
      <c r="Q45" s="203"/>
      <c r="R45" s="238"/>
      <c r="S45" s="238"/>
      <c r="T45" s="238"/>
      <c r="U45" s="174" t="str">
        <f t="shared" si="19"/>
        <v>2.06.01</v>
      </c>
      <c r="V45" s="158" t="str">
        <f t="shared" si="20"/>
        <v>ALAT KANTOR</v>
      </c>
      <c r="W45" s="174">
        <f t="shared" si="21"/>
        <v>5</v>
      </c>
      <c r="X45" s="178">
        <f t="shared" si="4"/>
        <v>2936998</v>
      </c>
      <c r="Y45" s="174">
        <f t="shared" si="5"/>
        <v>6</v>
      </c>
      <c r="Z45" s="178">
        <f t="shared" si="6"/>
        <v>14684990</v>
      </c>
      <c r="AA45" s="178">
        <f t="shared" si="7"/>
        <v>0</v>
      </c>
      <c r="AB45" s="178">
        <f t="shared" si="8"/>
        <v>0</v>
      </c>
      <c r="AC45" s="178">
        <f t="shared" si="9"/>
        <v>0</v>
      </c>
      <c r="AD45" s="178">
        <f t="shared" si="22"/>
        <v>0</v>
      </c>
      <c r="AE45" s="178">
        <f t="shared" si="23"/>
        <v>0</v>
      </c>
      <c r="AF45" s="174">
        <f t="shared" si="12"/>
        <v>2007</v>
      </c>
      <c r="AG45" s="236">
        <f t="shared" si="24"/>
        <v>10</v>
      </c>
      <c r="AH45" s="237">
        <f t="shared" si="25"/>
        <v>14684990</v>
      </c>
      <c r="AI45" s="237">
        <f t="shared" si="26"/>
        <v>14684990</v>
      </c>
      <c r="AJ45" s="237">
        <f t="shared" si="27"/>
        <v>14684990</v>
      </c>
      <c r="AK45" s="155"/>
      <c r="AL45" s="155"/>
      <c r="AM45" s="155"/>
    </row>
    <row r="46" spans="1:39" s="124" customFormat="1" x14ac:dyDescent="0.2">
      <c r="A46" s="216"/>
      <c r="B46" s="242" t="s">
        <v>294</v>
      </c>
      <c r="C46" s="242" t="str">
        <f t="shared" si="28"/>
        <v>2.07.03.20.01</v>
      </c>
      <c r="D46" s="159" t="s">
        <v>288</v>
      </c>
      <c r="E46" s="242"/>
      <c r="F46" s="162"/>
      <c r="G46" s="163"/>
      <c r="H46" s="245" t="s">
        <v>236</v>
      </c>
      <c r="I46" s="254">
        <v>2007</v>
      </c>
      <c r="J46" s="163"/>
      <c r="K46" s="225"/>
      <c r="L46" s="225"/>
      <c r="M46" s="225"/>
      <c r="N46" s="225"/>
      <c r="O46" s="245" t="s">
        <v>118</v>
      </c>
      <c r="P46" s="246">
        <v>9790000</v>
      </c>
      <c r="Q46" s="203"/>
      <c r="R46" s="238"/>
      <c r="S46" s="238"/>
      <c r="T46" s="238"/>
      <c r="U46" s="174" t="str">
        <f t="shared" si="19"/>
        <v>2.07.03</v>
      </c>
      <c r="V46" s="158" t="str">
        <f t="shared" si="20"/>
        <v>PERALATAN PEMANCAR</v>
      </c>
      <c r="W46" s="174">
        <f t="shared" si="21"/>
        <v>10</v>
      </c>
      <c r="X46" s="178">
        <f t="shared" si="4"/>
        <v>978999</v>
      </c>
      <c r="Y46" s="174">
        <f t="shared" si="5"/>
        <v>6</v>
      </c>
      <c r="Z46" s="178">
        <f t="shared" si="6"/>
        <v>5873994</v>
      </c>
      <c r="AA46" s="178">
        <f t="shared" si="7"/>
        <v>978999</v>
      </c>
      <c r="AB46" s="178">
        <f t="shared" si="8"/>
        <v>978999</v>
      </c>
      <c r="AC46" s="178">
        <f t="shared" si="9"/>
        <v>978999</v>
      </c>
      <c r="AD46" s="178">
        <f t="shared" si="22"/>
        <v>978999</v>
      </c>
      <c r="AE46" s="178">
        <f t="shared" si="23"/>
        <v>0</v>
      </c>
      <c r="AF46" s="174">
        <f t="shared" si="12"/>
        <v>2007</v>
      </c>
      <c r="AG46" s="236">
        <f t="shared" si="24"/>
        <v>10</v>
      </c>
      <c r="AH46" s="237">
        <f t="shared" si="25"/>
        <v>8810991</v>
      </c>
      <c r="AI46" s="237">
        <f t="shared" si="26"/>
        <v>9789990</v>
      </c>
      <c r="AJ46" s="237">
        <f t="shared" si="27"/>
        <v>9789990</v>
      </c>
      <c r="AK46" s="155"/>
      <c r="AL46" s="155"/>
      <c r="AM46" s="155"/>
    </row>
    <row r="47" spans="1:39" s="124" customFormat="1" x14ac:dyDescent="0.2">
      <c r="A47" s="216"/>
      <c r="B47" s="242" t="s">
        <v>295</v>
      </c>
      <c r="C47" s="242" t="str">
        <f t="shared" si="28"/>
        <v>2.07.02.01.04</v>
      </c>
      <c r="D47" s="159" t="s">
        <v>289</v>
      </c>
      <c r="E47" s="242"/>
      <c r="F47" s="162"/>
      <c r="G47" s="163"/>
      <c r="H47" s="245" t="s">
        <v>236</v>
      </c>
      <c r="I47" s="244">
        <v>2007</v>
      </c>
      <c r="J47" s="163"/>
      <c r="K47" s="225"/>
      <c r="L47" s="225"/>
      <c r="M47" s="225"/>
      <c r="N47" s="225"/>
      <c r="O47" s="245" t="s">
        <v>118</v>
      </c>
      <c r="P47" s="246">
        <v>5500000</v>
      </c>
      <c r="Q47" s="203"/>
      <c r="R47" s="238"/>
      <c r="S47" s="238"/>
      <c r="T47" s="238"/>
      <c r="U47" s="174" t="str">
        <f t="shared" si="19"/>
        <v>2.07.02</v>
      </c>
      <c r="V47" s="158" t="str">
        <f t="shared" si="20"/>
        <v>ALAT KOMUNIKASI</v>
      </c>
      <c r="W47" s="174">
        <f t="shared" si="21"/>
        <v>5</v>
      </c>
      <c r="X47" s="178">
        <f t="shared" si="4"/>
        <v>1099998</v>
      </c>
      <c r="Y47" s="174">
        <f t="shared" si="5"/>
        <v>6</v>
      </c>
      <c r="Z47" s="178">
        <f t="shared" si="6"/>
        <v>5499990</v>
      </c>
      <c r="AA47" s="178">
        <f t="shared" si="7"/>
        <v>0</v>
      </c>
      <c r="AB47" s="178">
        <f t="shared" si="8"/>
        <v>0</v>
      </c>
      <c r="AC47" s="178">
        <f t="shared" si="9"/>
        <v>0</v>
      </c>
      <c r="AD47" s="178">
        <f t="shared" si="22"/>
        <v>0</v>
      </c>
      <c r="AE47" s="178">
        <f t="shared" si="23"/>
        <v>0</v>
      </c>
      <c r="AF47" s="174">
        <f t="shared" si="12"/>
        <v>2007</v>
      </c>
      <c r="AG47" s="236">
        <f t="shared" si="24"/>
        <v>10</v>
      </c>
      <c r="AH47" s="237">
        <f t="shared" si="25"/>
        <v>5499990</v>
      </c>
      <c r="AI47" s="237">
        <f t="shared" si="26"/>
        <v>5499990</v>
      </c>
      <c r="AJ47" s="237">
        <f t="shared" si="27"/>
        <v>5499990</v>
      </c>
      <c r="AK47" s="155"/>
      <c r="AL47" s="155"/>
      <c r="AM47" s="155"/>
    </row>
    <row r="48" spans="1:39" s="124" customFormat="1" x14ac:dyDescent="0.2">
      <c r="A48" s="216"/>
      <c r="B48" s="242" t="s">
        <v>296</v>
      </c>
      <c r="C48" s="242" t="str">
        <f t="shared" si="28"/>
        <v>2.09.07.03.01</v>
      </c>
      <c r="D48" s="255" t="s">
        <v>290</v>
      </c>
      <c r="E48" s="242"/>
      <c r="F48" s="162"/>
      <c r="G48" s="163"/>
      <c r="H48" s="245" t="s">
        <v>298</v>
      </c>
      <c r="I48" s="244">
        <v>2007</v>
      </c>
      <c r="J48" s="163"/>
      <c r="K48" s="225"/>
      <c r="L48" s="225"/>
      <c r="M48" s="225"/>
      <c r="N48" s="225"/>
      <c r="O48" s="245" t="s">
        <v>118</v>
      </c>
      <c r="P48" s="246">
        <v>2970000</v>
      </c>
      <c r="Q48" s="203"/>
      <c r="R48" s="238"/>
      <c r="S48" s="238"/>
      <c r="T48" s="238"/>
      <c r="U48" s="174" t="str">
        <f t="shared" si="19"/>
        <v>2.09.07</v>
      </c>
      <c r="V48" s="158" t="str">
        <f t="shared" si="20"/>
        <v>ALAT LABORATORIUM LINGKUNGAN HIDUP</v>
      </c>
      <c r="W48" s="174">
        <f t="shared" si="21"/>
        <v>7</v>
      </c>
      <c r="X48" s="178">
        <f t="shared" si="4"/>
        <v>424284.28571428574</v>
      </c>
      <c r="Y48" s="174">
        <f t="shared" si="5"/>
        <v>6</v>
      </c>
      <c r="Z48" s="178">
        <f t="shared" si="6"/>
        <v>2545705.7142857146</v>
      </c>
      <c r="AA48" s="178">
        <f t="shared" si="7"/>
        <v>424284.28571428574</v>
      </c>
      <c r="AB48" s="178">
        <f t="shared" si="8"/>
        <v>0</v>
      </c>
      <c r="AC48" s="178">
        <f t="shared" si="9"/>
        <v>0</v>
      </c>
      <c r="AD48" s="178">
        <f t="shared" si="22"/>
        <v>0</v>
      </c>
      <c r="AE48" s="178">
        <f t="shared" si="23"/>
        <v>0</v>
      </c>
      <c r="AF48" s="174">
        <f t="shared" si="12"/>
        <v>2007</v>
      </c>
      <c r="AG48" s="236">
        <f t="shared" si="24"/>
        <v>9.9999999995343387</v>
      </c>
      <c r="AH48" s="237">
        <f t="shared" si="25"/>
        <v>2969990.0000000005</v>
      </c>
      <c r="AI48" s="237">
        <f t="shared" si="26"/>
        <v>2969990.0000000005</v>
      </c>
      <c r="AJ48" s="237">
        <f t="shared" si="27"/>
        <v>2969990.0000000005</v>
      </c>
      <c r="AK48" s="155"/>
      <c r="AL48" s="155"/>
      <c r="AM48" s="155"/>
    </row>
    <row r="49" spans="1:39" s="124" customFormat="1" x14ac:dyDescent="0.2">
      <c r="A49" s="216"/>
      <c r="B49" s="242" t="s">
        <v>587</v>
      </c>
      <c r="C49" s="242" t="str">
        <f t="shared" si="28"/>
        <v>2.06.01.00.00</v>
      </c>
      <c r="D49" s="159" t="s">
        <v>291</v>
      </c>
      <c r="E49" s="242"/>
      <c r="F49" s="162"/>
      <c r="G49" s="163"/>
      <c r="H49" s="245" t="s">
        <v>236</v>
      </c>
      <c r="I49" s="244">
        <v>2007</v>
      </c>
      <c r="J49" s="163"/>
      <c r="K49" s="225"/>
      <c r="L49" s="225"/>
      <c r="M49" s="225"/>
      <c r="N49" s="225"/>
      <c r="O49" s="245" t="s">
        <v>118</v>
      </c>
      <c r="P49" s="246">
        <v>2640000</v>
      </c>
      <c r="Q49" s="203"/>
      <c r="R49" s="238"/>
      <c r="S49" s="238"/>
      <c r="T49" s="238"/>
      <c r="U49" s="174" t="str">
        <f t="shared" si="19"/>
        <v>2.06.01</v>
      </c>
      <c r="V49" s="158" t="str">
        <f t="shared" si="20"/>
        <v>ALAT KANTOR</v>
      </c>
      <c r="W49" s="174">
        <f t="shared" si="21"/>
        <v>5</v>
      </c>
      <c r="X49" s="178">
        <f t="shared" si="4"/>
        <v>527998</v>
      </c>
      <c r="Y49" s="174">
        <f t="shared" si="5"/>
        <v>6</v>
      </c>
      <c r="Z49" s="178">
        <f t="shared" si="6"/>
        <v>2639990</v>
      </c>
      <c r="AA49" s="178">
        <f t="shared" si="7"/>
        <v>0</v>
      </c>
      <c r="AB49" s="178">
        <f t="shared" si="8"/>
        <v>0</v>
      </c>
      <c r="AC49" s="178">
        <f t="shared" si="9"/>
        <v>0</v>
      </c>
      <c r="AD49" s="178">
        <f t="shared" si="22"/>
        <v>0</v>
      </c>
      <c r="AE49" s="178">
        <f t="shared" si="23"/>
        <v>0</v>
      </c>
      <c r="AF49" s="174">
        <f t="shared" si="12"/>
        <v>2007</v>
      </c>
      <c r="AG49" s="236">
        <f t="shared" si="24"/>
        <v>10</v>
      </c>
      <c r="AH49" s="237">
        <f t="shared" si="25"/>
        <v>2639990</v>
      </c>
      <c r="AI49" s="237">
        <f t="shared" si="26"/>
        <v>2639990</v>
      </c>
      <c r="AJ49" s="237">
        <f t="shared" si="27"/>
        <v>2639990</v>
      </c>
      <c r="AK49" s="155"/>
      <c r="AL49" s="155"/>
      <c r="AM49" s="155"/>
    </row>
    <row r="50" spans="1:39" s="124" customFormat="1" x14ac:dyDescent="0.2">
      <c r="A50" s="216"/>
      <c r="B50" s="242" t="s">
        <v>297</v>
      </c>
      <c r="C50" s="242" t="str">
        <f t="shared" si="28"/>
        <v>2.06.03.03.12</v>
      </c>
      <c r="D50" s="159" t="s">
        <v>292</v>
      </c>
      <c r="E50" s="242"/>
      <c r="F50" s="162"/>
      <c r="G50" s="163"/>
      <c r="H50" s="245" t="s">
        <v>236</v>
      </c>
      <c r="I50" s="244">
        <v>2007</v>
      </c>
      <c r="J50" s="163"/>
      <c r="K50" s="225"/>
      <c r="L50" s="225"/>
      <c r="M50" s="225"/>
      <c r="N50" s="225"/>
      <c r="O50" s="245" t="s">
        <v>118</v>
      </c>
      <c r="P50" s="246">
        <v>902000</v>
      </c>
      <c r="Q50" s="203"/>
      <c r="R50" s="238"/>
      <c r="S50" s="238"/>
      <c r="T50" s="238"/>
      <c r="U50" s="174" t="str">
        <f t="shared" si="19"/>
        <v>2.06.03</v>
      </c>
      <c r="V50" s="158" t="str">
        <f t="shared" si="20"/>
        <v>KOMPUTER</v>
      </c>
      <c r="W50" s="174">
        <f t="shared" si="21"/>
        <v>4</v>
      </c>
      <c r="X50" s="178">
        <f t="shared" si="4"/>
        <v>225497.5</v>
      </c>
      <c r="Y50" s="174">
        <f t="shared" si="5"/>
        <v>6</v>
      </c>
      <c r="Z50" s="178">
        <f t="shared" si="6"/>
        <v>901990</v>
      </c>
      <c r="AA50" s="178">
        <f t="shared" si="7"/>
        <v>0</v>
      </c>
      <c r="AB50" s="178">
        <f t="shared" si="8"/>
        <v>0</v>
      </c>
      <c r="AC50" s="178">
        <f t="shared" si="9"/>
        <v>0</v>
      </c>
      <c r="AD50" s="178">
        <f t="shared" si="22"/>
        <v>0</v>
      </c>
      <c r="AE50" s="178">
        <f t="shared" si="23"/>
        <v>0</v>
      </c>
      <c r="AF50" s="174">
        <f t="shared" si="12"/>
        <v>2007</v>
      </c>
      <c r="AG50" s="236">
        <f t="shared" si="24"/>
        <v>10</v>
      </c>
      <c r="AH50" s="237">
        <f t="shared" si="25"/>
        <v>901990</v>
      </c>
      <c r="AI50" s="237">
        <f t="shared" si="26"/>
        <v>901990</v>
      </c>
      <c r="AJ50" s="237">
        <f t="shared" si="27"/>
        <v>901990</v>
      </c>
      <c r="AK50" s="155"/>
      <c r="AL50" s="155"/>
      <c r="AM50" s="155"/>
    </row>
    <row r="51" spans="1:39" s="124" customFormat="1" x14ac:dyDescent="0.2">
      <c r="A51" s="216"/>
      <c r="B51" s="242" t="s">
        <v>363</v>
      </c>
      <c r="C51" s="242" t="str">
        <f t="shared" si="28"/>
        <v>2.06.01. 05.41</v>
      </c>
      <c r="D51" s="159" t="s">
        <v>293</v>
      </c>
      <c r="E51" s="242"/>
      <c r="F51" s="162"/>
      <c r="G51" s="163"/>
      <c r="H51" s="245" t="s">
        <v>236</v>
      </c>
      <c r="I51" s="244">
        <v>2007</v>
      </c>
      <c r="J51" s="163"/>
      <c r="K51" s="225"/>
      <c r="L51" s="225"/>
      <c r="M51" s="225"/>
      <c r="N51" s="225"/>
      <c r="O51" s="245" t="s">
        <v>118</v>
      </c>
      <c r="P51" s="246">
        <v>3300000</v>
      </c>
      <c r="Q51" s="203" t="s">
        <v>339</v>
      </c>
      <c r="R51" s="238"/>
      <c r="S51" s="238"/>
      <c r="T51" s="238"/>
      <c r="U51" s="174" t="str">
        <f t="shared" si="19"/>
        <v>2.06.01</v>
      </c>
      <c r="V51" s="158" t="str">
        <f t="shared" si="20"/>
        <v>ALAT KANTOR</v>
      </c>
      <c r="W51" s="174">
        <f t="shared" si="21"/>
        <v>5</v>
      </c>
      <c r="X51" s="178">
        <f t="shared" si="4"/>
        <v>659998</v>
      </c>
      <c r="Y51" s="174">
        <f t="shared" si="5"/>
        <v>6</v>
      </c>
      <c r="Z51" s="178">
        <f t="shared" si="6"/>
        <v>3299990</v>
      </c>
      <c r="AA51" s="178">
        <f t="shared" si="7"/>
        <v>0</v>
      </c>
      <c r="AB51" s="178">
        <f t="shared" si="8"/>
        <v>0</v>
      </c>
      <c r="AC51" s="178">
        <f t="shared" si="9"/>
        <v>0</v>
      </c>
      <c r="AD51" s="178">
        <f t="shared" si="22"/>
        <v>0</v>
      </c>
      <c r="AE51" s="178">
        <f t="shared" si="23"/>
        <v>0</v>
      </c>
      <c r="AF51" s="174">
        <f t="shared" si="12"/>
        <v>2007</v>
      </c>
      <c r="AG51" s="236">
        <f t="shared" si="24"/>
        <v>10</v>
      </c>
      <c r="AH51" s="237">
        <f t="shared" si="25"/>
        <v>3299990</v>
      </c>
      <c r="AI51" s="237">
        <f t="shared" si="26"/>
        <v>3299990</v>
      </c>
      <c r="AJ51" s="237">
        <f t="shared" si="27"/>
        <v>3299990</v>
      </c>
      <c r="AK51" s="155"/>
      <c r="AL51" s="155"/>
      <c r="AM51" s="155"/>
    </row>
    <row r="52" spans="1:39" s="124" customFormat="1" x14ac:dyDescent="0.2">
      <c r="A52" s="216"/>
      <c r="B52" s="256" t="s">
        <v>364</v>
      </c>
      <c r="C52" s="242" t="str">
        <f t="shared" si="28"/>
        <v>2.06.04.07.09</v>
      </c>
      <c r="D52" s="159" t="s">
        <v>241</v>
      </c>
      <c r="E52" s="242"/>
      <c r="F52" s="162" t="s">
        <v>230</v>
      </c>
      <c r="G52" s="163" t="s">
        <v>258</v>
      </c>
      <c r="H52" s="245" t="s">
        <v>259</v>
      </c>
      <c r="I52" s="244">
        <v>2008</v>
      </c>
      <c r="J52" s="163"/>
      <c r="K52" s="225"/>
      <c r="L52" s="225"/>
      <c r="M52" s="225"/>
      <c r="N52" s="225"/>
      <c r="O52" s="245" t="s">
        <v>118</v>
      </c>
      <c r="P52" s="246">
        <v>12265000</v>
      </c>
      <c r="Q52" s="203" t="s">
        <v>339</v>
      </c>
      <c r="R52" s="238"/>
      <c r="S52" s="238"/>
      <c r="T52" s="238"/>
      <c r="U52" s="174" t="str">
        <f t="shared" si="19"/>
        <v>2.06.04</v>
      </c>
      <c r="V52" s="158" t="str">
        <f t="shared" si="20"/>
        <v>MEJA DAN KURSI KERJA/RAPAT PEJABAT</v>
      </c>
      <c r="W52" s="174">
        <f t="shared" si="21"/>
        <v>5</v>
      </c>
      <c r="X52" s="178">
        <f t="shared" si="4"/>
        <v>2452998</v>
      </c>
      <c r="Y52" s="174">
        <f t="shared" si="5"/>
        <v>5</v>
      </c>
      <c r="Z52" s="178">
        <f t="shared" si="6"/>
        <v>12264990</v>
      </c>
      <c r="AA52" s="178">
        <f t="shared" si="7"/>
        <v>0</v>
      </c>
      <c r="AB52" s="178">
        <f t="shared" si="8"/>
        <v>0</v>
      </c>
      <c r="AC52" s="178">
        <f t="shared" si="9"/>
        <v>0</v>
      </c>
      <c r="AD52" s="178">
        <f t="shared" si="22"/>
        <v>0</v>
      </c>
      <c r="AE52" s="178">
        <f t="shared" si="23"/>
        <v>0</v>
      </c>
      <c r="AF52" s="174">
        <f t="shared" si="12"/>
        <v>2008</v>
      </c>
      <c r="AG52" s="236">
        <f t="shared" si="24"/>
        <v>10</v>
      </c>
      <c r="AH52" s="237">
        <f t="shared" si="25"/>
        <v>12264990</v>
      </c>
      <c r="AI52" s="237">
        <f t="shared" si="26"/>
        <v>12264990</v>
      </c>
      <c r="AJ52" s="237">
        <f t="shared" si="27"/>
        <v>12264990</v>
      </c>
      <c r="AK52" s="155"/>
      <c r="AL52" s="155"/>
      <c r="AM52" s="155"/>
    </row>
    <row r="53" spans="1:39" s="124" customFormat="1" x14ac:dyDescent="0.2">
      <c r="A53" s="216"/>
      <c r="B53" s="256" t="s">
        <v>223</v>
      </c>
      <c r="C53" s="242" t="str">
        <f t="shared" si="28"/>
        <v>2.06.01.04.04</v>
      </c>
      <c r="D53" s="159" t="s">
        <v>242</v>
      </c>
      <c r="E53" s="242"/>
      <c r="F53" s="162" t="s">
        <v>229</v>
      </c>
      <c r="G53" s="163" t="s">
        <v>234</v>
      </c>
      <c r="H53" s="245" t="s">
        <v>236</v>
      </c>
      <c r="I53" s="257">
        <v>2008</v>
      </c>
      <c r="J53" s="163"/>
      <c r="K53" s="225"/>
      <c r="L53" s="225"/>
      <c r="M53" s="225"/>
      <c r="N53" s="225"/>
      <c r="O53" s="245" t="s">
        <v>118</v>
      </c>
      <c r="P53" s="246">
        <v>1500000</v>
      </c>
      <c r="Q53" s="203" t="s">
        <v>339</v>
      </c>
      <c r="R53" s="238"/>
      <c r="S53" s="238"/>
      <c r="T53" s="238"/>
      <c r="U53" s="174" t="str">
        <f t="shared" si="19"/>
        <v>2.06.01</v>
      </c>
      <c r="V53" s="158" t="str">
        <f t="shared" si="20"/>
        <v>ALAT KANTOR</v>
      </c>
      <c r="W53" s="174">
        <f t="shared" si="21"/>
        <v>5</v>
      </c>
      <c r="X53" s="178">
        <f t="shared" si="4"/>
        <v>299998</v>
      </c>
      <c r="Y53" s="174">
        <f t="shared" si="5"/>
        <v>5</v>
      </c>
      <c r="Z53" s="178">
        <f t="shared" si="6"/>
        <v>1499990</v>
      </c>
      <c r="AA53" s="178">
        <f t="shared" si="7"/>
        <v>0</v>
      </c>
      <c r="AB53" s="178">
        <f t="shared" si="8"/>
        <v>0</v>
      </c>
      <c r="AC53" s="178">
        <f t="shared" si="9"/>
        <v>0</v>
      </c>
      <c r="AD53" s="178">
        <f t="shared" si="22"/>
        <v>0</v>
      </c>
      <c r="AE53" s="178">
        <f t="shared" si="23"/>
        <v>0</v>
      </c>
      <c r="AF53" s="174">
        <f t="shared" si="12"/>
        <v>2008</v>
      </c>
      <c r="AG53" s="236">
        <f t="shared" si="24"/>
        <v>10</v>
      </c>
      <c r="AH53" s="237">
        <f t="shared" si="25"/>
        <v>1499990</v>
      </c>
      <c r="AI53" s="237">
        <f t="shared" si="26"/>
        <v>1499990</v>
      </c>
      <c r="AJ53" s="237">
        <f t="shared" si="27"/>
        <v>1499990</v>
      </c>
      <c r="AK53" s="155"/>
      <c r="AL53" s="155"/>
      <c r="AM53" s="155"/>
    </row>
    <row r="54" spans="1:39" s="124" customFormat="1" x14ac:dyDescent="0.2">
      <c r="A54" s="216"/>
      <c r="B54" s="242" t="s">
        <v>250</v>
      </c>
      <c r="C54" s="242" t="str">
        <f t="shared" si="28"/>
        <v>2.06.04.01.05</v>
      </c>
      <c r="D54" s="159" t="s">
        <v>243</v>
      </c>
      <c r="E54" s="242"/>
      <c r="F54" s="162" t="s">
        <v>230</v>
      </c>
      <c r="G54" s="163" t="s">
        <v>234</v>
      </c>
      <c r="H54" s="245" t="s">
        <v>237</v>
      </c>
      <c r="I54" s="257">
        <v>2008</v>
      </c>
      <c r="J54" s="163"/>
      <c r="K54" s="225"/>
      <c r="L54" s="225"/>
      <c r="M54" s="225"/>
      <c r="N54" s="225"/>
      <c r="O54" s="245" t="s">
        <v>118</v>
      </c>
      <c r="P54" s="246">
        <v>14905000</v>
      </c>
      <c r="Q54" s="203" t="s">
        <v>110</v>
      </c>
      <c r="R54" s="238"/>
      <c r="S54" s="238"/>
      <c r="T54" s="238"/>
      <c r="U54" s="174" t="str">
        <f t="shared" si="19"/>
        <v>2.06.04</v>
      </c>
      <c r="V54" s="158" t="str">
        <f t="shared" si="20"/>
        <v>MEJA DAN KURSI KERJA/RAPAT PEJABAT</v>
      </c>
      <c r="W54" s="174">
        <f t="shared" si="21"/>
        <v>5</v>
      </c>
      <c r="X54" s="178">
        <f t="shared" si="4"/>
        <v>2980998</v>
      </c>
      <c r="Y54" s="174">
        <f t="shared" si="5"/>
        <v>5</v>
      </c>
      <c r="Z54" s="178">
        <f t="shared" si="6"/>
        <v>14904990</v>
      </c>
      <c r="AA54" s="178">
        <f t="shared" si="7"/>
        <v>0</v>
      </c>
      <c r="AB54" s="178">
        <f t="shared" si="8"/>
        <v>0</v>
      </c>
      <c r="AC54" s="178">
        <f t="shared" si="9"/>
        <v>0</v>
      </c>
      <c r="AD54" s="178">
        <f t="shared" si="22"/>
        <v>0</v>
      </c>
      <c r="AE54" s="178">
        <f t="shared" si="23"/>
        <v>0</v>
      </c>
      <c r="AF54" s="174">
        <f t="shared" si="12"/>
        <v>2008</v>
      </c>
      <c r="AG54" s="236">
        <f t="shared" si="24"/>
        <v>10</v>
      </c>
      <c r="AH54" s="237">
        <f t="shared" si="25"/>
        <v>14904990</v>
      </c>
      <c r="AI54" s="237">
        <f t="shared" si="26"/>
        <v>14904990</v>
      </c>
      <c r="AJ54" s="237">
        <f t="shared" si="27"/>
        <v>14904990</v>
      </c>
      <c r="AK54" s="155"/>
      <c r="AL54" s="155"/>
      <c r="AM54" s="155"/>
    </row>
    <row r="55" spans="1:39" s="124" customFormat="1" x14ac:dyDescent="0.2">
      <c r="A55" s="216"/>
      <c r="B55" s="242" t="s">
        <v>251</v>
      </c>
      <c r="C55" s="242" t="str">
        <f t="shared" si="28"/>
        <v>2.09.01.63.83</v>
      </c>
      <c r="D55" s="159" t="s">
        <v>244</v>
      </c>
      <c r="E55" s="242"/>
      <c r="F55" s="162" t="s">
        <v>230</v>
      </c>
      <c r="G55" s="163" t="s">
        <v>235</v>
      </c>
      <c r="H55" s="245" t="s">
        <v>237</v>
      </c>
      <c r="I55" s="257">
        <v>2008</v>
      </c>
      <c r="J55" s="163"/>
      <c r="K55" s="225"/>
      <c r="L55" s="225"/>
      <c r="M55" s="225"/>
      <c r="N55" s="225"/>
      <c r="O55" s="245" t="s">
        <v>118</v>
      </c>
      <c r="P55" s="246">
        <v>6875000</v>
      </c>
      <c r="Q55" s="203"/>
      <c r="R55" s="238"/>
      <c r="S55" s="238"/>
      <c r="T55" s="238"/>
      <c r="U55" s="174" t="str">
        <f t="shared" si="19"/>
        <v>2.09.01</v>
      </c>
      <c r="V55" s="158" t="str">
        <f t="shared" si="20"/>
        <v>UNIT UNIT LABORATORIUM</v>
      </c>
      <c r="W55" s="174">
        <f t="shared" si="21"/>
        <v>8</v>
      </c>
      <c r="X55" s="178">
        <f t="shared" si="4"/>
        <v>859373.75</v>
      </c>
      <c r="Y55" s="174">
        <f t="shared" si="5"/>
        <v>5</v>
      </c>
      <c r="Z55" s="178">
        <f t="shared" si="6"/>
        <v>4296868.75</v>
      </c>
      <c r="AA55" s="178">
        <f t="shared" si="7"/>
        <v>859373.75</v>
      </c>
      <c r="AB55" s="178">
        <f t="shared" si="8"/>
        <v>859373.75</v>
      </c>
      <c r="AC55" s="178">
        <f t="shared" si="9"/>
        <v>859373.75</v>
      </c>
      <c r="AD55" s="178">
        <f t="shared" si="22"/>
        <v>0</v>
      </c>
      <c r="AE55" s="178">
        <f t="shared" si="23"/>
        <v>0</v>
      </c>
      <c r="AF55" s="174">
        <f t="shared" si="12"/>
        <v>2008</v>
      </c>
      <c r="AG55" s="236">
        <f t="shared" si="24"/>
        <v>10</v>
      </c>
      <c r="AH55" s="237">
        <f t="shared" si="25"/>
        <v>6874990</v>
      </c>
      <c r="AI55" s="237">
        <f t="shared" si="26"/>
        <v>6874990</v>
      </c>
      <c r="AJ55" s="237">
        <f t="shared" si="27"/>
        <v>6874990</v>
      </c>
      <c r="AK55" s="155"/>
      <c r="AL55" s="155"/>
      <c r="AM55" s="155"/>
    </row>
    <row r="56" spans="1:39" s="124" customFormat="1" x14ac:dyDescent="0.2">
      <c r="A56" s="216"/>
      <c r="B56" s="242" t="s">
        <v>252</v>
      </c>
      <c r="C56" s="242" t="str">
        <f t="shared" si="28"/>
        <v>2.06.04.03.05</v>
      </c>
      <c r="D56" s="159" t="s">
        <v>245</v>
      </c>
      <c r="E56" s="242"/>
      <c r="F56" s="162" t="s">
        <v>230</v>
      </c>
      <c r="G56" s="163" t="s">
        <v>234</v>
      </c>
      <c r="H56" s="245" t="s">
        <v>238</v>
      </c>
      <c r="I56" s="257">
        <v>2008</v>
      </c>
      <c r="J56" s="163"/>
      <c r="K56" s="225"/>
      <c r="L56" s="225"/>
      <c r="M56" s="225"/>
      <c r="N56" s="225"/>
      <c r="O56" s="245" t="s">
        <v>118</v>
      </c>
      <c r="P56" s="246">
        <v>3300000</v>
      </c>
      <c r="Q56" s="203" t="s">
        <v>110</v>
      </c>
      <c r="R56" s="238"/>
      <c r="S56" s="238"/>
      <c r="T56" s="238"/>
      <c r="U56" s="174" t="str">
        <f t="shared" si="19"/>
        <v>2.06.04</v>
      </c>
      <c r="V56" s="158" t="str">
        <f t="shared" si="20"/>
        <v>MEJA DAN KURSI KERJA/RAPAT PEJABAT</v>
      </c>
      <c r="W56" s="174">
        <f t="shared" si="21"/>
        <v>5</v>
      </c>
      <c r="X56" s="178">
        <f t="shared" si="4"/>
        <v>659998</v>
      </c>
      <c r="Y56" s="174">
        <f t="shared" si="5"/>
        <v>5</v>
      </c>
      <c r="Z56" s="178">
        <f t="shared" si="6"/>
        <v>3299990</v>
      </c>
      <c r="AA56" s="178">
        <f t="shared" si="7"/>
        <v>0</v>
      </c>
      <c r="AB56" s="178">
        <f t="shared" si="8"/>
        <v>0</v>
      </c>
      <c r="AC56" s="178">
        <f t="shared" si="9"/>
        <v>0</v>
      </c>
      <c r="AD56" s="178">
        <f t="shared" si="22"/>
        <v>0</v>
      </c>
      <c r="AE56" s="178">
        <f t="shared" si="23"/>
        <v>0</v>
      </c>
      <c r="AF56" s="174">
        <f t="shared" si="12"/>
        <v>2008</v>
      </c>
      <c r="AG56" s="236">
        <f t="shared" si="24"/>
        <v>10</v>
      </c>
      <c r="AH56" s="237">
        <f t="shared" si="25"/>
        <v>3299990</v>
      </c>
      <c r="AI56" s="237">
        <f t="shared" si="26"/>
        <v>3299990</v>
      </c>
      <c r="AJ56" s="237">
        <f t="shared" si="27"/>
        <v>3299990</v>
      </c>
      <c r="AK56" s="155"/>
      <c r="AL56" s="155"/>
      <c r="AM56" s="155"/>
    </row>
    <row r="57" spans="1:39" s="124" customFormat="1" x14ac:dyDescent="0.2">
      <c r="A57" s="216"/>
      <c r="B57" s="242" t="s">
        <v>253</v>
      </c>
      <c r="C57" s="242" t="str">
        <f t="shared" si="28"/>
        <v>2.06.04.06.05</v>
      </c>
      <c r="D57" s="159" t="s">
        <v>246</v>
      </c>
      <c r="E57" s="242"/>
      <c r="F57" s="162" t="s">
        <v>231</v>
      </c>
      <c r="G57" s="163" t="s">
        <v>235</v>
      </c>
      <c r="H57" s="245" t="s">
        <v>259</v>
      </c>
      <c r="I57" s="257">
        <v>2008</v>
      </c>
      <c r="J57" s="163"/>
      <c r="K57" s="225"/>
      <c r="L57" s="225"/>
      <c r="M57" s="225"/>
      <c r="N57" s="225"/>
      <c r="O57" s="245" t="s">
        <v>118</v>
      </c>
      <c r="P57" s="246">
        <v>2500000</v>
      </c>
      <c r="Q57" s="203" t="s">
        <v>339</v>
      </c>
      <c r="R57" s="238"/>
      <c r="S57" s="238"/>
      <c r="T57" s="238"/>
      <c r="U57" s="174" t="str">
        <f t="shared" si="19"/>
        <v>2.06.04</v>
      </c>
      <c r="V57" s="158" t="str">
        <f t="shared" si="20"/>
        <v>MEJA DAN KURSI KERJA/RAPAT PEJABAT</v>
      </c>
      <c r="W57" s="174">
        <f t="shared" si="21"/>
        <v>5</v>
      </c>
      <c r="X57" s="178">
        <f t="shared" si="4"/>
        <v>499998</v>
      </c>
      <c r="Y57" s="174">
        <f t="shared" si="5"/>
        <v>5</v>
      </c>
      <c r="Z57" s="178">
        <f t="shared" si="6"/>
        <v>2499990</v>
      </c>
      <c r="AA57" s="178">
        <f t="shared" si="7"/>
        <v>0</v>
      </c>
      <c r="AB57" s="178">
        <f t="shared" si="8"/>
        <v>0</v>
      </c>
      <c r="AC57" s="178">
        <f t="shared" si="9"/>
        <v>0</v>
      </c>
      <c r="AD57" s="178">
        <f t="shared" si="22"/>
        <v>0</v>
      </c>
      <c r="AE57" s="178">
        <f t="shared" si="23"/>
        <v>0</v>
      </c>
      <c r="AF57" s="174">
        <f t="shared" si="12"/>
        <v>2008</v>
      </c>
      <c r="AG57" s="236">
        <f t="shared" si="24"/>
        <v>10</v>
      </c>
      <c r="AH57" s="237">
        <f t="shared" si="25"/>
        <v>2499990</v>
      </c>
      <c r="AI57" s="237">
        <f t="shared" si="26"/>
        <v>2499990</v>
      </c>
      <c r="AJ57" s="237">
        <f t="shared" si="27"/>
        <v>2499990</v>
      </c>
      <c r="AK57" s="155"/>
      <c r="AL57" s="155"/>
      <c r="AM57" s="155"/>
    </row>
    <row r="58" spans="1:39" s="124" customFormat="1" x14ac:dyDescent="0.2">
      <c r="A58" s="216"/>
      <c r="B58" s="242" t="s">
        <v>254</v>
      </c>
      <c r="C58" s="242" t="str">
        <f t="shared" si="28"/>
        <v>2.06.04.07.05</v>
      </c>
      <c r="D58" s="159" t="s">
        <v>247</v>
      </c>
      <c r="E58" s="242"/>
      <c r="F58" s="162" t="s">
        <v>256</v>
      </c>
      <c r="G58" s="163" t="s">
        <v>234</v>
      </c>
      <c r="H58" s="245" t="s">
        <v>259</v>
      </c>
      <c r="I58" s="257">
        <v>2008</v>
      </c>
      <c r="J58" s="163"/>
      <c r="K58" s="225"/>
      <c r="L58" s="225"/>
      <c r="M58" s="225"/>
      <c r="N58" s="225"/>
      <c r="O58" s="245" t="s">
        <v>118</v>
      </c>
      <c r="P58" s="246">
        <v>5000000</v>
      </c>
      <c r="Q58" s="203" t="s">
        <v>339</v>
      </c>
      <c r="R58" s="238"/>
      <c r="S58" s="238"/>
      <c r="T58" s="238"/>
      <c r="U58" s="174" t="str">
        <f t="shared" si="19"/>
        <v>2.06.04</v>
      </c>
      <c r="V58" s="158" t="str">
        <f t="shared" si="20"/>
        <v>MEJA DAN KURSI KERJA/RAPAT PEJABAT</v>
      </c>
      <c r="W58" s="174">
        <f t="shared" si="21"/>
        <v>5</v>
      </c>
      <c r="X58" s="178">
        <f t="shared" si="4"/>
        <v>999998</v>
      </c>
      <c r="Y58" s="174">
        <f t="shared" si="5"/>
        <v>5</v>
      </c>
      <c r="Z58" s="178">
        <f t="shared" si="6"/>
        <v>4999990</v>
      </c>
      <c r="AA58" s="178">
        <f t="shared" si="7"/>
        <v>0</v>
      </c>
      <c r="AB58" s="178">
        <f t="shared" si="8"/>
        <v>0</v>
      </c>
      <c r="AC58" s="178">
        <f t="shared" si="9"/>
        <v>0</v>
      </c>
      <c r="AD58" s="178">
        <f t="shared" si="22"/>
        <v>0</v>
      </c>
      <c r="AE58" s="178">
        <f t="shared" si="23"/>
        <v>0</v>
      </c>
      <c r="AF58" s="174">
        <f t="shared" si="12"/>
        <v>2008</v>
      </c>
      <c r="AG58" s="236">
        <f t="shared" si="24"/>
        <v>10</v>
      </c>
      <c r="AH58" s="237">
        <f t="shared" si="25"/>
        <v>4999990</v>
      </c>
      <c r="AI58" s="237">
        <f t="shared" si="26"/>
        <v>4999990</v>
      </c>
      <c r="AJ58" s="237">
        <f t="shared" si="27"/>
        <v>4999990</v>
      </c>
      <c r="AK58" s="155"/>
      <c r="AL58" s="155"/>
      <c r="AM58" s="155"/>
    </row>
    <row r="59" spans="1:39" s="124" customFormat="1" ht="14.25" customHeight="1" x14ac:dyDescent="0.2">
      <c r="A59" s="216"/>
      <c r="B59" s="242" t="s">
        <v>227</v>
      </c>
      <c r="C59" s="242" t="str">
        <f t="shared" si="28"/>
        <v>2.06.03.02.01</v>
      </c>
      <c r="D59" s="160" t="s">
        <v>248</v>
      </c>
      <c r="E59" s="242"/>
      <c r="F59" s="162" t="s">
        <v>232</v>
      </c>
      <c r="G59" s="163"/>
      <c r="H59" s="245" t="s">
        <v>238</v>
      </c>
      <c r="I59" s="245">
        <v>2008</v>
      </c>
      <c r="J59" s="258" t="s">
        <v>260</v>
      </c>
      <c r="K59" s="225"/>
      <c r="L59" s="225"/>
      <c r="M59" s="225"/>
      <c r="N59" s="225"/>
      <c r="O59" s="193" t="s">
        <v>118</v>
      </c>
      <c r="P59" s="259">
        <v>39600000</v>
      </c>
      <c r="Q59" s="203" t="s">
        <v>110</v>
      </c>
      <c r="R59" s="238"/>
      <c r="S59" s="238"/>
      <c r="T59" s="238"/>
      <c r="U59" s="174" t="str">
        <f t="shared" si="19"/>
        <v>2.06.03</v>
      </c>
      <c r="V59" s="158" t="str">
        <f t="shared" si="20"/>
        <v>KOMPUTER</v>
      </c>
      <c r="W59" s="174">
        <f t="shared" si="21"/>
        <v>4</v>
      </c>
      <c r="X59" s="178">
        <f t="shared" si="4"/>
        <v>9899997.5</v>
      </c>
      <c r="Y59" s="174">
        <f t="shared" si="5"/>
        <v>5</v>
      </c>
      <c r="Z59" s="178">
        <f t="shared" si="6"/>
        <v>39599990</v>
      </c>
      <c r="AA59" s="178">
        <f t="shared" si="7"/>
        <v>0</v>
      </c>
      <c r="AB59" s="178">
        <f t="shared" si="8"/>
        <v>0</v>
      </c>
      <c r="AC59" s="178">
        <f t="shared" si="9"/>
        <v>0</v>
      </c>
      <c r="AD59" s="178">
        <f t="shared" si="22"/>
        <v>0</v>
      </c>
      <c r="AE59" s="178">
        <f t="shared" si="23"/>
        <v>0</v>
      </c>
      <c r="AF59" s="174">
        <f t="shared" si="12"/>
        <v>2008</v>
      </c>
      <c r="AG59" s="236">
        <f t="shared" si="24"/>
        <v>10</v>
      </c>
      <c r="AH59" s="237">
        <f t="shared" si="25"/>
        <v>39599990</v>
      </c>
      <c r="AI59" s="237">
        <f t="shared" si="26"/>
        <v>39599990</v>
      </c>
      <c r="AJ59" s="237">
        <f t="shared" si="27"/>
        <v>39599990</v>
      </c>
      <c r="AK59" s="155"/>
      <c r="AL59" s="155"/>
      <c r="AM59" s="155"/>
    </row>
    <row r="60" spans="1:39" s="124" customFormat="1" x14ac:dyDescent="0.2">
      <c r="A60" s="216"/>
      <c r="B60" s="242" t="s">
        <v>255</v>
      </c>
      <c r="C60" s="242" t="str">
        <f t="shared" si="28"/>
        <v>2.06.03.04.08</v>
      </c>
      <c r="D60" s="159" t="s">
        <v>249</v>
      </c>
      <c r="E60" s="242"/>
      <c r="F60" s="162" t="s">
        <v>257</v>
      </c>
      <c r="G60" s="163" t="s">
        <v>234</v>
      </c>
      <c r="H60" s="245" t="s">
        <v>238</v>
      </c>
      <c r="I60" s="245">
        <v>2008</v>
      </c>
      <c r="J60" s="163" t="s">
        <v>261</v>
      </c>
      <c r="K60" s="225"/>
      <c r="L60" s="225"/>
      <c r="M60" s="225"/>
      <c r="N60" s="225"/>
      <c r="O60" s="245" t="s">
        <v>118</v>
      </c>
      <c r="P60" s="246">
        <v>5890000</v>
      </c>
      <c r="Q60" s="203" t="s">
        <v>339</v>
      </c>
      <c r="R60" s="238"/>
      <c r="S60" s="238"/>
      <c r="T60" s="238"/>
      <c r="U60" s="174" t="str">
        <f t="shared" si="19"/>
        <v>2.06.03</v>
      </c>
      <c r="V60" s="158" t="str">
        <f t="shared" si="20"/>
        <v>KOMPUTER</v>
      </c>
      <c r="W60" s="174">
        <f t="shared" si="21"/>
        <v>4</v>
      </c>
      <c r="X60" s="178">
        <f t="shared" si="4"/>
        <v>1472497.5</v>
      </c>
      <c r="Y60" s="174">
        <f t="shared" si="5"/>
        <v>5</v>
      </c>
      <c r="Z60" s="178">
        <f t="shared" si="6"/>
        <v>5889990</v>
      </c>
      <c r="AA60" s="178">
        <f t="shared" si="7"/>
        <v>0</v>
      </c>
      <c r="AB60" s="178">
        <f t="shared" si="8"/>
        <v>0</v>
      </c>
      <c r="AC60" s="178">
        <f t="shared" si="9"/>
        <v>0</v>
      </c>
      <c r="AD60" s="178">
        <f t="shared" si="22"/>
        <v>0</v>
      </c>
      <c r="AE60" s="178">
        <f t="shared" si="23"/>
        <v>0</v>
      </c>
      <c r="AF60" s="174">
        <f t="shared" si="12"/>
        <v>2008</v>
      </c>
      <c r="AG60" s="236">
        <f t="shared" si="24"/>
        <v>10</v>
      </c>
      <c r="AH60" s="237">
        <f t="shared" si="25"/>
        <v>5889990</v>
      </c>
      <c r="AI60" s="237">
        <f t="shared" si="26"/>
        <v>5889990</v>
      </c>
      <c r="AJ60" s="237">
        <f t="shared" si="27"/>
        <v>5889990</v>
      </c>
      <c r="AK60" s="155"/>
      <c r="AL60" s="155"/>
      <c r="AM60" s="155"/>
    </row>
    <row r="61" spans="1:39" s="124" customFormat="1" x14ac:dyDescent="0.2">
      <c r="A61" s="216"/>
      <c r="B61" s="242" t="s">
        <v>587</v>
      </c>
      <c r="C61" s="242" t="str">
        <f t="shared" si="28"/>
        <v>2.06.01.00.00</v>
      </c>
      <c r="D61" s="159" t="s">
        <v>262</v>
      </c>
      <c r="E61" s="242"/>
      <c r="F61" s="162" t="s">
        <v>230</v>
      </c>
      <c r="G61" s="163"/>
      <c r="H61" s="245" t="s">
        <v>259</v>
      </c>
      <c r="I61" s="245">
        <v>2009</v>
      </c>
      <c r="J61" s="163"/>
      <c r="K61" s="225"/>
      <c r="L61" s="225"/>
      <c r="M61" s="225"/>
      <c r="N61" s="225"/>
      <c r="O61" s="245" t="s">
        <v>118</v>
      </c>
      <c r="P61" s="246">
        <v>14917000</v>
      </c>
      <c r="Q61" s="203" t="s">
        <v>110</v>
      </c>
      <c r="R61" s="238"/>
      <c r="S61" s="238"/>
      <c r="T61" s="238"/>
      <c r="U61" s="174" t="str">
        <f t="shared" si="19"/>
        <v>2.06.01</v>
      </c>
      <c r="V61" s="158" t="str">
        <f t="shared" si="20"/>
        <v>ALAT KANTOR</v>
      </c>
      <c r="W61" s="174">
        <f t="shared" si="21"/>
        <v>5</v>
      </c>
      <c r="X61" s="178">
        <f t="shared" si="4"/>
        <v>2983398</v>
      </c>
      <c r="Y61" s="174">
        <f t="shared" si="5"/>
        <v>4</v>
      </c>
      <c r="Z61" s="178">
        <f t="shared" si="6"/>
        <v>11933592</v>
      </c>
      <c r="AA61" s="178">
        <f t="shared" si="7"/>
        <v>2983398</v>
      </c>
      <c r="AB61" s="178">
        <f t="shared" si="8"/>
        <v>0</v>
      </c>
      <c r="AC61" s="178">
        <f t="shared" si="9"/>
        <v>0</v>
      </c>
      <c r="AD61" s="178">
        <f t="shared" si="22"/>
        <v>0</v>
      </c>
      <c r="AE61" s="178">
        <f t="shared" si="23"/>
        <v>0</v>
      </c>
      <c r="AF61" s="174">
        <f t="shared" si="12"/>
        <v>2009</v>
      </c>
      <c r="AG61" s="236">
        <f t="shared" si="24"/>
        <v>10</v>
      </c>
      <c r="AH61" s="237">
        <f t="shared" si="25"/>
        <v>14916990</v>
      </c>
      <c r="AI61" s="237">
        <f t="shared" si="26"/>
        <v>14916990</v>
      </c>
      <c r="AJ61" s="237">
        <f t="shared" si="27"/>
        <v>14916990</v>
      </c>
      <c r="AK61" s="155"/>
      <c r="AL61" s="155"/>
      <c r="AM61" s="155"/>
    </row>
    <row r="62" spans="1:39" s="124" customFormat="1" x14ac:dyDescent="0.2">
      <c r="A62" s="216"/>
      <c r="B62" s="242" t="s">
        <v>267</v>
      </c>
      <c r="C62" s="242" t="str">
        <f t="shared" si="28"/>
        <v>2.06.02.01.17</v>
      </c>
      <c r="D62" s="159" t="s">
        <v>263</v>
      </c>
      <c r="E62" s="242"/>
      <c r="F62" s="162" t="s">
        <v>230</v>
      </c>
      <c r="G62" s="163"/>
      <c r="H62" s="245" t="s">
        <v>237</v>
      </c>
      <c r="I62" s="245">
        <v>2009</v>
      </c>
      <c r="J62" s="163"/>
      <c r="K62" s="225"/>
      <c r="L62" s="225"/>
      <c r="M62" s="225"/>
      <c r="N62" s="225"/>
      <c r="O62" s="245" t="s">
        <v>118</v>
      </c>
      <c r="P62" s="246">
        <v>14400000</v>
      </c>
      <c r="Q62" s="203" t="s">
        <v>110</v>
      </c>
      <c r="R62" s="238"/>
      <c r="S62" s="238"/>
      <c r="T62" s="238"/>
      <c r="U62" s="174" t="str">
        <f t="shared" si="19"/>
        <v>2.06.02</v>
      </c>
      <c r="V62" s="158" t="str">
        <f t="shared" si="20"/>
        <v>ALAT RUMAH TANGGA</v>
      </c>
      <c r="W62" s="174">
        <f t="shared" si="21"/>
        <v>5</v>
      </c>
      <c r="X62" s="178">
        <f t="shared" si="4"/>
        <v>2879998</v>
      </c>
      <c r="Y62" s="174">
        <f t="shared" si="5"/>
        <v>4</v>
      </c>
      <c r="Z62" s="178">
        <f t="shared" si="6"/>
        <v>11519992</v>
      </c>
      <c r="AA62" s="178">
        <f t="shared" si="7"/>
        <v>2879998</v>
      </c>
      <c r="AB62" s="178">
        <f t="shared" si="8"/>
        <v>0</v>
      </c>
      <c r="AC62" s="178">
        <f t="shared" si="9"/>
        <v>0</v>
      </c>
      <c r="AD62" s="178">
        <f t="shared" si="22"/>
        <v>0</v>
      </c>
      <c r="AE62" s="178">
        <f t="shared" si="23"/>
        <v>0</v>
      </c>
      <c r="AF62" s="174">
        <f t="shared" si="12"/>
        <v>2009</v>
      </c>
      <c r="AG62" s="236">
        <f t="shared" si="24"/>
        <v>10</v>
      </c>
      <c r="AH62" s="237">
        <f t="shared" si="25"/>
        <v>14399990</v>
      </c>
      <c r="AI62" s="237">
        <f t="shared" si="26"/>
        <v>14399990</v>
      </c>
      <c r="AJ62" s="237">
        <f t="shared" si="27"/>
        <v>14399990</v>
      </c>
      <c r="AK62" s="155"/>
      <c r="AL62" s="155"/>
      <c r="AM62" s="155"/>
    </row>
    <row r="63" spans="1:39" s="124" customFormat="1" x14ac:dyDescent="0.2">
      <c r="A63" s="216"/>
      <c r="B63" s="242" t="s">
        <v>268</v>
      </c>
      <c r="C63" s="242" t="str">
        <f t="shared" si="28"/>
        <v>2.06.02.01.28</v>
      </c>
      <c r="D63" s="159" t="s">
        <v>264</v>
      </c>
      <c r="E63" s="242"/>
      <c r="F63" s="162"/>
      <c r="G63" s="163"/>
      <c r="H63" s="245" t="s">
        <v>272</v>
      </c>
      <c r="I63" s="245">
        <v>2009</v>
      </c>
      <c r="J63" s="163"/>
      <c r="K63" s="225"/>
      <c r="L63" s="225"/>
      <c r="M63" s="225"/>
      <c r="N63" s="225"/>
      <c r="O63" s="245" t="s">
        <v>118</v>
      </c>
      <c r="P63" s="246">
        <v>4000000</v>
      </c>
      <c r="Q63" s="203" t="s">
        <v>110</v>
      </c>
      <c r="R63" s="238"/>
      <c r="S63" s="238"/>
      <c r="T63" s="238"/>
      <c r="U63" s="174" t="str">
        <f t="shared" si="19"/>
        <v>2.06.02</v>
      </c>
      <c r="V63" s="158" t="str">
        <f t="shared" si="20"/>
        <v>ALAT RUMAH TANGGA</v>
      </c>
      <c r="W63" s="174">
        <f t="shared" si="21"/>
        <v>5</v>
      </c>
      <c r="X63" s="178">
        <f t="shared" si="4"/>
        <v>799998</v>
      </c>
      <c r="Y63" s="174">
        <f t="shared" si="5"/>
        <v>4</v>
      </c>
      <c r="Z63" s="178">
        <f t="shared" si="6"/>
        <v>3199992</v>
      </c>
      <c r="AA63" s="178">
        <f t="shared" si="7"/>
        <v>799998</v>
      </c>
      <c r="AB63" s="178">
        <f t="shared" si="8"/>
        <v>0</v>
      </c>
      <c r="AC63" s="178">
        <f t="shared" si="9"/>
        <v>0</v>
      </c>
      <c r="AD63" s="178">
        <f t="shared" si="22"/>
        <v>0</v>
      </c>
      <c r="AE63" s="178">
        <f t="shared" si="23"/>
        <v>0</v>
      </c>
      <c r="AF63" s="174">
        <f t="shared" si="12"/>
        <v>2009</v>
      </c>
      <c r="AG63" s="236">
        <f t="shared" si="24"/>
        <v>10</v>
      </c>
      <c r="AH63" s="237">
        <f t="shared" si="25"/>
        <v>3999990</v>
      </c>
      <c r="AI63" s="237">
        <f t="shared" si="26"/>
        <v>3999990</v>
      </c>
      <c r="AJ63" s="237">
        <f t="shared" si="27"/>
        <v>3999990</v>
      </c>
      <c r="AK63" s="155"/>
      <c r="AL63" s="155"/>
      <c r="AM63" s="155"/>
    </row>
    <row r="64" spans="1:39" s="124" customFormat="1" x14ac:dyDescent="0.2">
      <c r="A64" s="216"/>
      <c r="B64" s="256" t="s">
        <v>365</v>
      </c>
      <c r="C64" s="242" t="str">
        <f t="shared" si="28"/>
        <v>2.06.02.01.67</v>
      </c>
      <c r="D64" s="159" t="s">
        <v>265</v>
      </c>
      <c r="E64" s="242"/>
      <c r="F64" s="162" t="s">
        <v>270</v>
      </c>
      <c r="G64" s="163"/>
      <c r="H64" s="245" t="s">
        <v>273</v>
      </c>
      <c r="I64" s="245">
        <v>2009</v>
      </c>
      <c r="J64" s="163"/>
      <c r="K64" s="225"/>
      <c r="L64" s="225"/>
      <c r="M64" s="225"/>
      <c r="N64" s="225"/>
      <c r="O64" s="245" t="s">
        <v>118</v>
      </c>
      <c r="P64" s="246">
        <v>49122000</v>
      </c>
      <c r="Q64" s="203" t="s">
        <v>339</v>
      </c>
      <c r="R64" s="238"/>
      <c r="S64" s="238"/>
      <c r="T64" s="238"/>
      <c r="U64" s="174" t="str">
        <f t="shared" si="19"/>
        <v>2.06.02</v>
      </c>
      <c r="V64" s="158" t="str">
        <f t="shared" si="20"/>
        <v>ALAT RUMAH TANGGA</v>
      </c>
      <c r="W64" s="174">
        <f t="shared" si="21"/>
        <v>5</v>
      </c>
      <c r="X64" s="178">
        <f t="shared" si="4"/>
        <v>9824398</v>
      </c>
      <c r="Y64" s="174">
        <f t="shared" si="5"/>
        <v>4</v>
      </c>
      <c r="Z64" s="178">
        <f t="shared" si="6"/>
        <v>39297592</v>
      </c>
      <c r="AA64" s="178">
        <f t="shared" si="7"/>
        <v>9824398</v>
      </c>
      <c r="AB64" s="178">
        <f t="shared" si="8"/>
        <v>0</v>
      </c>
      <c r="AC64" s="178">
        <f t="shared" si="9"/>
        <v>0</v>
      </c>
      <c r="AD64" s="178">
        <f t="shared" si="22"/>
        <v>0</v>
      </c>
      <c r="AE64" s="178">
        <f t="shared" si="23"/>
        <v>0</v>
      </c>
      <c r="AF64" s="174">
        <f t="shared" si="12"/>
        <v>2009</v>
      </c>
      <c r="AG64" s="236">
        <f t="shared" si="24"/>
        <v>10</v>
      </c>
      <c r="AH64" s="237">
        <f t="shared" si="25"/>
        <v>49121990</v>
      </c>
      <c r="AI64" s="237">
        <f t="shared" si="26"/>
        <v>49121990</v>
      </c>
      <c r="AJ64" s="237">
        <f t="shared" si="27"/>
        <v>49121990</v>
      </c>
      <c r="AK64" s="155"/>
      <c r="AL64" s="155"/>
      <c r="AM64" s="155"/>
    </row>
    <row r="65" spans="1:39" s="124" customFormat="1" x14ac:dyDescent="0.2">
      <c r="A65" s="216"/>
      <c r="B65" s="260" t="s">
        <v>269</v>
      </c>
      <c r="C65" s="242" t="str">
        <f t="shared" si="28"/>
        <v>2.06.03.02.03</v>
      </c>
      <c r="D65" s="159" t="s">
        <v>266</v>
      </c>
      <c r="E65" s="242"/>
      <c r="F65" s="162" t="s">
        <v>271</v>
      </c>
      <c r="G65" s="163"/>
      <c r="H65" s="245" t="s">
        <v>238</v>
      </c>
      <c r="I65" s="245">
        <v>2009</v>
      </c>
      <c r="J65" s="163"/>
      <c r="K65" s="225"/>
      <c r="L65" s="225"/>
      <c r="M65" s="225"/>
      <c r="N65" s="225"/>
      <c r="O65" s="245" t="s">
        <v>118</v>
      </c>
      <c r="P65" s="246">
        <v>19900000</v>
      </c>
      <c r="Q65" s="203" t="s">
        <v>110</v>
      </c>
      <c r="R65" s="238"/>
      <c r="S65" s="238"/>
      <c r="T65" s="238"/>
      <c r="U65" s="174" t="str">
        <f t="shared" si="19"/>
        <v>2.06.03</v>
      </c>
      <c r="V65" s="158" t="str">
        <f t="shared" si="20"/>
        <v>KOMPUTER</v>
      </c>
      <c r="W65" s="174">
        <f t="shared" si="21"/>
        <v>4</v>
      </c>
      <c r="X65" s="178">
        <f t="shared" si="4"/>
        <v>4974997.5</v>
      </c>
      <c r="Y65" s="174">
        <f t="shared" si="5"/>
        <v>4</v>
      </c>
      <c r="Z65" s="178">
        <f t="shared" si="6"/>
        <v>19899990</v>
      </c>
      <c r="AA65" s="178">
        <f t="shared" si="7"/>
        <v>0</v>
      </c>
      <c r="AB65" s="178">
        <f t="shared" si="8"/>
        <v>0</v>
      </c>
      <c r="AC65" s="178">
        <f t="shared" si="9"/>
        <v>0</v>
      </c>
      <c r="AD65" s="178">
        <f t="shared" si="22"/>
        <v>0</v>
      </c>
      <c r="AE65" s="178">
        <f t="shared" si="23"/>
        <v>0</v>
      </c>
      <c r="AF65" s="174">
        <f t="shared" si="12"/>
        <v>2009</v>
      </c>
      <c r="AG65" s="236">
        <f t="shared" si="24"/>
        <v>10</v>
      </c>
      <c r="AH65" s="237">
        <f t="shared" si="25"/>
        <v>19899990</v>
      </c>
      <c r="AI65" s="237">
        <f t="shared" si="26"/>
        <v>19899990</v>
      </c>
      <c r="AJ65" s="237">
        <f t="shared" si="27"/>
        <v>19899990</v>
      </c>
      <c r="AK65" s="155"/>
      <c r="AL65" s="155"/>
      <c r="AM65" s="155"/>
    </row>
    <row r="66" spans="1:39" s="124" customFormat="1" x14ac:dyDescent="0.2">
      <c r="A66" s="216"/>
      <c r="B66" s="261" t="s">
        <v>366</v>
      </c>
      <c r="C66" s="242" t="str">
        <f t="shared" si="28"/>
        <v>2.06.01.01.12</v>
      </c>
      <c r="D66" s="159" t="s">
        <v>348</v>
      </c>
      <c r="E66" s="262" t="s">
        <v>354</v>
      </c>
      <c r="F66" s="162" t="s">
        <v>229</v>
      </c>
      <c r="G66" s="163"/>
      <c r="H66" s="245" t="s">
        <v>236</v>
      </c>
      <c r="I66" s="245">
        <v>2013</v>
      </c>
      <c r="J66" s="163"/>
      <c r="K66" s="225"/>
      <c r="L66" s="225"/>
      <c r="M66" s="225"/>
      <c r="N66" s="225"/>
      <c r="O66" s="245" t="s">
        <v>118</v>
      </c>
      <c r="P66" s="246">
        <v>2520046.6200466203</v>
      </c>
      <c r="Q66" s="203" t="s">
        <v>110</v>
      </c>
      <c r="R66" s="238"/>
      <c r="S66" s="238"/>
      <c r="T66" s="238"/>
      <c r="U66" s="174" t="str">
        <f t="shared" si="19"/>
        <v>2.06.01</v>
      </c>
      <c r="V66" s="158" t="str">
        <f t="shared" si="20"/>
        <v>ALAT KANTOR</v>
      </c>
      <c r="W66" s="174">
        <f t="shared" si="21"/>
        <v>5</v>
      </c>
      <c r="X66" s="178">
        <f t="shared" si="4"/>
        <v>504007.32400932407</v>
      </c>
      <c r="Y66" s="174">
        <f t="shared" si="5"/>
        <v>0</v>
      </c>
      <c r="Z66" s="178">
        <f t="shared" si="6"/>
        <v>0</v>
      </c>
      <c r="AA66" s="178">
        <f t="shared" si="7"/>
        <v>504007.32400932407</v>
      </c>
      <c r="AB66" s="178">
        <f t="shared" si="8"/>
        <v>504007.32400932407</v>
      </c>
      <c r="AC66" s="178">
        <f t="shared" si="9"/>
        <v>504007.32400932407</v>
      </c>
      <c r="AD66" s="178">
        <f t="shared" si="22"/>
        <v>504007.32400932407</v>
      </c>
      <c r="AE66" s="178">
        <f t="shared" si="23"/>
        <v>504007.32400932407</v>
      </c>
      <c r="AF66" s="174">
        <f t="shared" si="12"/>
        <v>2013</v>
      </c>
      <c r="AG66" s="236">
        <f t="shared" si="24"/>
        <v>10</v>
      </c>
      <c r="AH66" s="237">
        <f t="shared" si="25"/>
        <v>1512021.9720279723</v>
      </c>
      <c r="AI66" s="237">
        <f t="shared" si="26"/>
        <v>2016029.2960372963</v>
      </c>
      <c r="AJ66" s="237">
        <f t="shared" si="27"/>
        <v>2520036.6200466203</v>
      </c>
      <c r="AK66" s="155"/>
      <c r="AL66" s="155"/>
      <c r="AM66" s="155"/>
    </row>
    <row r="67" spans="1:39" s="124" customFormat="1" x14ac:dyDescent="0.2">
      <c r="A67" s="216"/>
      <c r="B67" s="261" t="s">
        <v>367</v>
      </c>
      <c r="C67" s="242" t="str">
        <f t="shared" si="28"/>
        <v>2.06.03.02.02</v>
      </c>
      <c r="D67" s="159" t="s">
        <v>266</v>
      </c>
      <c r="E67" s="245" t="s">
        <v>352</v>
      </c>
      <c r="F67" s="162" t="s">
        <v>271</v>
      </c>
      <c r="G67" s="163"/>
      <c r="H67" s="245" t="s">
        <v>238</v>
      </c>
      <c r="I67" s="245">
        <v>2013</v>
      </c>
      <c r="J67" s="163"/>
      <c r="K67" s="225"/>
      <c r="L67" s="225"/>
      <c r="M67" s="225"/>
      <c r="N67" s="225"/>
      <c r="O67" s="245" t="s">
        <v>118</v>
      </c>
      <c r="P67" s="246">
        <v>16077897.435897436</v>
      </c>
      <c r="Q67" s="203" t="s">
        <v>110</v>
      </c>
      <c r="R67" s="238"/>
      <c r="S67" s="238"/>
      <c r="T67" s="238"/>
      <c r="U67" s="174" t="str">
        <f t="shared" si="19"/>
        <v>2.06.03</v>
      </c>
      <c r="V67" s="158" t="str">
        <f t="shared" si="20"/>
        <v>KOMPUTER</v>
      </c>
      <c r="W67" s="174">
        <f t="shared" si="21"/>
        <v>4</v>
      </c>
      <c r="X67" s="178">
        <f t="shared" si="4"/>
        <v>4019471.858974359</v>
      </c>
      <c r="Y67" s="174">
        <f t="shared" si="5"/>
        <v>0</v>
      </c>
      <c r="Z67" s="178">
        <f t="shared" si="6"/>
        <v>0</v>
      </c>
      <c r="AA67" s="178">
        <f t="shared" si="7"/>
        <v>4019471.858974359</v>
      </c>
      <c r="AB67" s="178">
        <f t="shared" si="8"/>
        <v>4019471.858974359</v>
      </c>
      <c r="AC67" s="178">
        <f t="shared" si="9"/>
        <v>4019471.858974359</v>
      </c>
      <c r="AD67" s="178">
        <f t="shared" si="22"/>
        <v>4019471.858974359</v>
      </c>
      <c r="AE67" s="178">
        <f t="shared" si="23"/>
        <v>0</v>
      </c>
      <c r="AF67" s="174">
        <f t="shared" si="12"/>
        <v>2013</v>
      </c>
      <c r="AG67" s="236">
        <f t="shared" si="24"/>
        <v>10</v>
      </c>
      <c r="AH67" s="237">
        <f t="shared" si="25"/>
        <v>12058415.576923076</v>
      </c>
      <c r="AI67" s="237">
        <f t="shared" si="26"/>
        <v>16077887.435897436</v>
      </c>
      <c r="AJ67" s="237">
        <f t="shared" si="27"/>
        <v>16077887.435897436</v>
      </c>
      <c r="AK67" s="155"/>
      <c r="AL67" s="155"/>
      <c r="AM67" s="155"/>
    </row>
    <row r="68" spans="1:39" s="124" customFormat="1" x14ac:dyDescent="0.2">
      <c r="A68" s="216"/>
      <c r="B68" s="242" t="s">
        <v>255</v>
      </c>
      <c r="C68" s="242" t="str">
        <f t="shared" si="28"/>
        <v>2.06.03.04.08</v>
      </c>
      <c r="D68" s="159" t="s">
        <v>249</v>
      </c>
      <c r="E68" s="245" t="s">
        <v>352</v>
      </c>
      <c r="F68" s="162" t="s">
        <v>349</v>
      </c>
      <c r="G68" s="163"/>
      <c r="H68" s="245" t="s">
        <v>238</v>
      </c>
      <c r="I68" s="245">
        <v>2013</v>
      </c>
      <c r="J68" s="163"/>
      <c r="K68" s="225"/>
      <c r="L68" s="225"/>
      <c r="M68" s="225"/>
      <c r="N68" s="225"/>
      <c r="O68" s="245" t="s">
        <v>118</v>
      </c>
      <c r="P68" s="246">
        <v>3024055.9440559442</v>
      </c>
      <c r="Q68" s="203" t="s">
        <v>110</v>
      </c>
      <c r="R68" s="238"/>
      <c r="S68" s="238"/>
      <c r="T68" s="238"/>
      <c r="U68" s="174" t="str">
        <f t="shared" si="19"/>
        <v>2.06.03</v>
      </c>
      <c r="V68" s="158" t="str">
        <f t="shared" si="20"/>
        <v>KOMPUTER</v>
      </c>
      <c r="W68" s="174">
        <f t="shared" si="21"/>
        <v>4</v>
      </c>
      <c r="X68" s="178">
        <f t="shared" si="4"/>
        <v>756011.48601398605</v>
      </c>
      <c r="Y68" s="174">
        <f t="shared" si="5"/>
        <v>0</v>
      </c>
      <c r="Z68" s="178">
        <f t="shared" si="6"/>
        <v>0</v>
      </c>
      <c r="AA68" s="178">
        <f t="shared" si="7"/>
        <v>756011.48601398605</v>
      </c>
      <c r="AB68" s="178">
        <f t="shared" si="8"/>
        <v>756011.48601398605</v>
      </c>
      <c r="AC68" s="178">
        <f t="shared" si="9"/>
        <v>756011.48601398605</v>
      </c>
      <c r="AD68" s="178">
        <f t="shared" si="22"/>
        <v>756011.48601398605</v>
      </c>
      <c r="AE68" s="178">
        <f t="shared" si="23"/>
        <v>0</v>
      </c>
      <c r="AF68" s="174">
        <f t="shared" si="12"/>
        <v>2013</v>
      </c>
      <c r="AG68" s="236">
        <f t="shared" si="24"/>
        <v>10</v>
      </c>
      <c r="AH68" s="237">
        <f t="shared" si="25"/>
        <v>2268034.458041958</v>
      </c>
      <c r="AI68" s="237">
        <f t="shared" si="26"/>
        <v>3024045.9440559442</v>
      </c>
      <c r="AJ68" s="237">
        <f t="shared" si="27"/>
        <v>3024045.9440559442</v>
      </c>
      <c r="AK68" s="155"/>
      <c r="AL68" s="155"/>
      <c r="AM68" s="155"/>
    </row>
    <row r="69" spans="1:39" s="124" customFormat="1" x14ac:dyDescent="0.2">
      <c r="A69" s="216"/>
      <c r="B69" s="261" t="s">
        <v>222</v>
      </c>
      <c r="C69" s="242" t="str">
        <f t="shared" si="28"/>
        <v>2.06.02.04.04</v>
      </c>
      <c r="D69" s="159" t="s">
        <v>350</v>
      </c>
      <c r="E69" s="245" t="s">
        <v>351</v>
      </c>
      <c r="F69" s="162" t="s">
        <v>174</v>
      </c>
      <c r="G69" s="163" t="s">
        <v>233</v>
      </c>
      <c r="H69" s="245" t="s">
        <v>238</v>
      </c>
      <c r="I69" s="245">
        <v>2013</v>
      </c>
      <c r="J69" s="163"/>
      <c r="K69" s="225"/>
      <c r="L69" s="225"/>
      <c r="M69" s="225"/>
      <c r="N69" s="225"/>
      <c r="O69" s="245" t="s">
        <v>118</v>
      </c>
      <c r="P69" s="246">
        <v>23952000</v>
      </c>
      <c r="Q69" s="203" t="s">
        <v>110</v>
      </c>
      <c r="R69" s="238"/>
      <c r="S69" s="238"/>
      <c r="T69" s="238"/>
      <c r="U69" s="174" t="str">
        <f t="shared" si="19"/>
        <v>2.06.02</v>
      </c>
      <c r="V69" s="158" t="str">
        <f t="shared" si="20"/>
        <v>ALAT RUMAH TANGGA</v>
      </c>
      <c r="W69" s="174">
        <f t="shared" si="21"/>
        <v>5</v>
      </c>
      <c r="X69" s="178">
        <f t="shared" si="4"/>
        <v>4790398</v>
      </c>
      <c r="Y69" s="174">
        <f t="shared" si="5"/>
        <v>0</v>
      </c>
      <c r="Z69" s="178">
        <f t="shared" si="6"/>
        <v>0</v>
      </c>
      <c r="AA69" s="178">
        <f t="shared" si="7"/>
        <v>4790398</v>
      </c>
      <c r="AB69" s="178">
        <f t="shared" si="8"/>
        <v>4790398</v>
      </c>
      <c r="AC69" s="178">
        <f t="shared" si="9"/>
        <v>4790398</v>
      </c>
      <c r="AD69" s="178">
        <f t="shared" si="22"/>
        <v>4790398</v>
      </c>
      <c r="AE69" s="178">
        <f t="shared" si="23"/>
        <v>4790398</v>
      </c>
      <c r="AF69" s="174">
        <f t="shared" si="12"/>
        <v>2013</v>
      </c>
      <c r="AG69" s="236">
        <f t="shared" si="24"/>
        <v>10</v>
      </c>
      <c r="AH69" s="237">
        <f t="shared" si="25"/>
        <v>14371194</v>
      </c>
      <c r="AI69" s="237">
        <f t="shared" si="26"/>
        <v>19161592</v>
      </c>
      <c r="AJ69" s="237">
        <f t="shared" si="27"/>
        <v>23951990</v>
      </c>
      <c r="AK69" s="155"/>
      <c r="AL69" s="155"/>
      <c r="AM69" s="155"/>
    </row>
    <row r="70" spans="1:39" s="124" customFormat="1" x14ac:dyDescent="0.2">
      <c r="A70" s="216"/>
      <c r="B70" s="261" t="s">
        <v>365</v>
      </c>
      <c r="C70" s="242" t="str">
        <f t="shared" si="28"/>
        <v>2.06.02.01.67</v>
      </c>
      <c r="D70" s="12" t="s">
        <v>357</v>
      </c>
      <c r="E70" s="161" t="s">
        <v>354</v>
      </c>
      <c r="F70" s="162" t="s">
        <v>230</v>
      </c>
      <c r="G70" s="163"/>
      <c r="H70" s="164" t="s">
        <v>355</v>
      </c>
      <c r="I70" s="191">
        <v>2014</v>
      </c>
      <c r="J70" s="163"/>
      <c r="K70" s="225"/>
      <c r="L70" s="225"/>
      <c r="M70" s="225"/>
      <c r="N70" s="225"/>
      <c r="O70" s="245" t="s">
        <v>118</v>
      </c>
      <c r="P70" s="246">
        <v>73700000</v>
      </c>
      <c r="Q70" s="203" t="s">
        <v>110</v>
      </c>
      <c r="R70" s="238"/>
      <c r="S70" s="238"/>
      <c r="T70" s="238"/>
      <c r="U70" s="174" t="str">
        <f t="shared" si="19"/>
        <v>2.06.02</v>
      </c>
      <c r="V70" s="158" t="str">
        <f t="shared" si="20"/>
        <v>ALAT RUMAH TANGGA</v>
      </c>
      <c r="W70" s="174">
        <f t="shared" si="21"/>
        <v>5</v>
      </c>
      <c r="X70" s="178">
        <f t="shared" si="4"/>
        <v>14739998</v>
      </c>
      <c r="Y70" s="174">
        <v>0</v>
      </c>
      <c r="Z70" s="178">
        <f t="shared" si="6"/>
        <v>0</v>
      </c>
      <c r="AA70" s="178">
        <f t="shared" si="7"/>
        <v>14739998</v>
      </c>
      <c r="AB70" s="178">
        <f t="shared" si="8"/>
        <v>14739998</v>
      </c>
      <c r="AC70" s="178">
        <f t="shared" si="9"/>
        <v>14739998</v>
      </c>
      <c r="AD70" s="178">
        <f t="shared" si="22"/>
        <v>14739998</v>
      </c>
      <c r="AE70" s="178">
        <f t="shared" si="23"/>
        <v>14739998</v>
      </c>
      <c r="AF70" s="174">
        <f t="shared" si="12"/>
        <v>2014</v>
      </c>
      <c r="AG70" s="236">
        <f t="shared" si="24"/>
        <v>10</v>
      </c>
      <c r="AH70" s="237">
        <f t="shared" si="25"/>
        <v>44219994</v>
      </c>
      <c r="AI70" s="237">
        <f t="shared" si="26"/>
        <v>58959992</v>
      </c>
      <c r="AJ70" s="237">
        <f t="shared" si="27"/>
        <v>73699990</v>
      </c>
      <c r="AK70" s="155"/>
      <c r="AL70" s="155"/>
      <c r="AM70" s="155"/>
    </row>
    <row r="71" spans="1:39" s="124" customFormat="1" x14ac:dyDescent="0.2">
      <c r="A71" s="216"/>
      <c r="B71" s="261" t="s">
        <v>368</v>
      </c>
      <c r="C71" s="242" t="str">
        <f t="shared" si="28"/>
        <v>2.06.04.02.14</v>
      </c>
      <c r="D71" s="12" t="s">
        <v>358</v>
      </c>
      <c r="E71" s="161" t="s">
        <v>354</v>
      </c>
      <c r="F71" s="162" t="s">
        <v>372</v>
      </c>
      <c r="G71" s="163"/>
      <c r="H71" s="164" t="s">
        <v>237</v>
      </c>
      <c r="I71" s="191">
        <v>2014</v>
      </c>
      <c r="J71" s="163"/>
      <c r="K71" s="225"/>
      <c r="L71" s="225"/>
      <c r="M71" s="225"/>
      <c r="N71" s="225"/>
      <c r="O71" s="245" t="s">
        <v>118</v>
      </c>
      <c r="P71" s="246">
        <v>11400000</v>
      </c>
      <c r="Q71" s="203" t="s">
        <v>110</v>
      </c>
      <c r="R71" s="238"/>
      <c r="S71" s="238"/>
      <c r="T71" s="238"/>
      <c r="U71" s="174" t="str">
        <f t="shared" si="19"/>
        <v>2.06.04</v>
      </c>
      <c r="V71" s="158" t="str">
        <f t="shared" si="20"/>
        <v>MEJA DAN KURSI KERJA/RAPAT PEJABAT</v>
      </c>
      <c r="W71" s="174">
        <f t="shared" si="21"/>
        <v>5</v>
      </c>
      <c r="X71" s="178">
        <f t="shared" si="4"/>
        <v>2279998</v>
      </c>
      <c r="Y71" s="174">
        <v>0</v>
      </c>
      <c r="Z71" s="178">
        <f t="shared" si="6"/>
        <v>0</v>
      </c>
      <c r="AA71" s="178">
        <f t="shared" si="7"/>
        <v>2279998</v>
      </c>
      <c r="AB71" s="178">
        <f t="shared" si="8"/>
        <v>2279998</v>
      </c>
      <c r="AC71" s="178">
        <f t="shared" si="9"/>
        <v>2279998</v>
      </c>
      <c r="AD71" s="178">
        <f t="shared" si="22"/>
        <v>2279998</v>
      </c>
      <c r="AE71" s="178">
        <f t="shared" si="23"/>
        <v>2279998</v>
      </c>
      <c r="AF71" s="174">
        <f t="shared" si="12"/>
        <v>2014</v>
      </c>
      <c r="AG71" s="236">
        <f t="shared" si="24"/>
        <v>10</v>
      </c>
      <c r="AH71" s="237">
        <f t="shared" si="25"/>
        <v>6839994</v>
      </c>
      <c r="AI71" s="237">
        <f t="shared" si="26"/>
        <v>9119992</v>
      </c>
      <c r="AJ71" s="237">
        <f t="shared" si="27"/>
        <v>11399990</v>
      </c>
      <c r="AK71" s="155"/>
      <c r="AL71" s="155"/>
      <c r="AM71" s="155"/>
    </row>
    <row r="72" spans="1:39" s="124" customFormat="1" x14ac:dyDescent="0.2">
      <c r="A72" s="216"/>
      <c r="B72" s="261" t="s">
        <v>369</v>
      </c>
      <c r="C72" s="242" t="str">
        <f t="shared" si="28"/>
        <v>2.06.04.04.08</v>
      </c>
      <c r="D72" s="12" t="s">
        <v>359</v>
      </c>
      <c r="E72" s="161" t="s">
        <v>356</v>
      </c>
      <c r="F72" s="162" t="s">
        <v>373</v>
      </c>
      <c r="G72" s="163"/>
      <c r="H72" s="164" t="s">
        <v>238</v>
      </c>
      <c r="I72" s="191">
        <v>2014</v>
      </c>
      <c r="J72" s="163"/>
      <c r="K72" s="225"/>
      <c r="L72" s="225"/>
      <c r="M72" s="225"/>
      <c r="N72" s="225"/>
      <c r="O72" s="245" t="s">
        <v>118</v>
      </c>
      <c r="P72" s="246">
        <v>26200000</v>
      </c>
      <c r="Q72" s="203" t="s">
        <v>110</v>
      </c>
      <c r="R72" s="238"/>
      <c r="S72" s="238"/>
      <c r="T72" s="238"/>
      <c r="U72" s="174" t="str">
        <f t="shared" si="19"/>
        <v>2.06.04</v>
      </c>
      <c r="V72" s="158" t="str">
        <f t="shared" si="20"/>
        <v>MEJA DAN KURSI KERJA/RAPAT PEJABAT</v>
      </c>
      <c r="W72" s="174">
        <f t="shared" si="21"/>
        <v>5</v>
      </c>
      <c r="X72" s="178">
        <f t="shared" si="4"/>
        <v>5239998</v>
      </c>
      <c r="Y72" s="174">
        <v>0</v>
      </c>
      <c r="Z72" s="178">
        <f t="shared" si="6"/>
        <v>0</v>
      </c>
      <c r="AA72" s="178">
        <f t="shared" si="7"/>
        <v>5239998</v>
      </c>
      <c r="AB72" s="178">
        <f t="shared" si="8"/>
        <v>5239998</v>
      </c>
      <c r="AC72" s="178">
        <f t="shared" si="9"/>
        <v>5239998</v>
      </c>
      <c r="AD72" s="178">
        <f t="shared" si="22"/>
        <v>5239998</v>
      </c>
      <c r="AE72" s="178">
        <f t="shared" si="23"/>
        <v>5239998</v>
      </c>
      <c r="AF72" s="174">
        <f t="shared" si="12"/>
        <v>2014</v>
      </c>
      <c r="AG72" s="236">
        <f t="shared" si="24"/>
        <v>10</v>
      </c>
      <c r="AH72" s="237">
        <f t="shared" si="25"/>
        <v>15719994</v>
      </c>
      <c r="AI72" s="237">
        <f t="shared" si="26"/>
        <v>20959992</v>
      </c>
      <c r="AJ72" s="237">
        <f t="shared" si="27"/>
        <v>26199990</v>
      </c>
      <c r="AK72" s="155"/>
      <c r="AL72" s="155"/>
      <c r="AM72" s="155"/>
    </row>
    <row r="73" spans="1:39" s="124" customFormat="1" x14ac:dyDescent="0.2">
      <c r="A73" s="216"/>
      <c r="B73" s="260" t="s">
        <v>370</v>
      </c>
      <c r="C73" s="242" t="str">
        <f t="shared" si="28"/>
        <v>2.06.02.06.50</v>
      </c>
      <c r="D73" s="12" t="s">
        <v>371</v>
      </c>
      <c r="E73" s="161" t="s">
        <v>354</v>
      </c>
      <c r="F73" s="162" t="s">
        <v>230</v>
      </c>
      <c r="G73" s="163"/>
      <c r="H73" s="164" t="s">
        <v>238</v>
      </c>
      <c r="I73" s="191">
        <v>2014</v>
      </c>
      <c r="J73" s="163"/>
      <c r="K73" s="225"/>
      <c r="L73" s="225"/>
      <c r="M73" s="225"/>
      <c r="N73" s="225"/>
      <c r="O73" s="245" t="s">
        <v>118</v>
      </c>
      <c r="P73" s="246">
        <v>84054800</v>
      </c>
      <c r="Q73" s="203"/>
      <c r="R73" s="238"/>
      <c r="S73" s="238"/>
      <c r="T73" s="238"/>
      <c r="U73" s="174" t="str">
        <f t="shared" si="19"/>
        <v>2.06.02</v>
      </c>
      <c r="V73" s="158" t="str">
        <f t="shared" si="20"/>
        <v>ALAT RUMAH TANGGA</v>
      </c>
      <c r="W73" s="174">
        <f t="shared" si="21"/>
        <v>5</v>
      </c>
      <c r="X73" s="178">
        <f t="shared" si="4"/>
        <v>16810958</v>
      </c>
      <c r="Y73" s="174">
        <v>0</v>
      </c>
      <c r="Z73" s="178">
        <f t="shared" si="6"/>
        <v>0</v>
      </c>
      <c r="AA73" s="178">
        <f t="shared" si="7"/>
        <v>16810958</v>
      </c>
      <c r="AB73" s="178">
        <f t="shared" si="8"/>
        <v>16810958</v>
      </c>
      <c r="AC73" s="178">
        <f t="shared" si="9"/>
        <v>16810958</v>
      </c>
      <c r="AD73" s="178">
        <f t="shared" si="22"/>
        <v>16810958</v>
      </c>
      <c r="AE73" s="178">
        <f t="shared" si="23"/>
        <v>16810958</v>
      </c>
      <c r="AF73" s="174">
        <f t="shared" si="12"/>
        <v>2014</v>
      </c>
      <c r="AG73" s="236">
        <f>P73-(Z73+AA73+AB73+AC73+AD73+AE73)</f>
        <v>10</v>
      </c>
      <c r="AH73" s="237">
        <f t="shared" si="25"/>
        <v>50432874</v>
      </c>
      <c r="AI73" s="237">
        <f t="shared" si="26"/>
        <v>67243832</v>
      </c>
      <c r="AJ73" s="237">
        <f t="shared" si="27"/>
        <v>84054790</v>
      </c>
      <c r="AK73" s="155"/>
      <c r="AL73" s="155"/>
      <c r="AM73" s="155"/>
    </row>
    <row r="74" spans="1:39" s="124" customFormat="1" ht="14" x14ac:dyDescent="0.2">
      <c r="A74" s="216"/>
      <c r="B74" s="227"/>
      <c r="C74" s="227"/>
      <c r="D74" s="159"/>
      <c r="E74" s="242"/>
      <c r="F74" s="162"/>
      <c r="G74" s="163"/>
      <c r="H74" s="245"/>
      <c r="I74" s="245"/>
      <c r="J74" s="163"/>
      <c r="K74" s="225"/>
      <c r="L74" s="225"/>
      <c r="M74" s="225"/>
      <c r="N74" s="225"/>
      <c r="O74" s="245"/>
      <c r="P74" s="203"/>
      <c r="Q74" s="203"/>
      <c r="R74" s="238"/>
      <c r="S74" s="238"/>
      <c r="T74" s="238"/>
      <c r="U74" s="174" t="str">
        <f t="shared" si="19"/>
        <v/>
      </c>
      <c r="V74" s="158"/>
      <c r="W74" s="174"/>
      <c r="X74" s="178"/>
      <c r="Y74" s="174"/>
      <c r="Z74" s="178"/>
      <c r="AA74" s="178"/>
      <c r="AB74" s="178"/>
      <c r="AC74" s="178">
        <f t="shared" si="9"/>
        <v>0</v>
      </c>
      <c r="AD74" s="178"/>
      <c r="AE74" s="178"/>
      <c r="AF74" s="174"/>
      <c r="AG74" s="236">
        <f t="shared" si="17"/>
        <v>0</v>
      </c>
      <c r="AH74" s="174"/>
      <c r="AI74" s="174"/>
      <c r="AJ74" s="174"/>
      <c r="AK74" s="155"/>
      <c r="AL74" s="155"/>
      <c r="AM74" s="155"/>
    </row>
    <row r="75" spans="1:39" s="125" customFormat="1" ht="30" x14ac:dyDescent="0.2">
      <c r="A75" s="230" t="s">
        <v>36</v>
      </c>
      <c r="B75" s="217" t="s">
        <v>37</v>
      </c>
      <c r="C75" s="217"/>
      <c r="D75" s="263"/>
      <c r="E75" s="264"/>
      <c r="F75" s="265"/>
      <c r="G75" s="266"/>
      <c r="H75" s="267"/>
      <c r="I75" s="267"/>
      <c r="J75" s="266"/>
      <c r="K75" s="248"/>
      <c r="L75" s="248"/>
      <c r="M75" s="248"/>
      <c r="N75" s="248"/>
      <c r="O75" s="267"/>
      <c r="P75" s="165">
        <f>SUM(P76:P87)</f>
        <v>104940000</v>
      </c>
      <c r="Q75" s="314"/>
      <c r="R75" s="238"/>
      <c r="S75" s="238"/>
      <c r="T75" s="238"/>
      <c r="U75" s="174"/>
      <c r="V75" s="158"/>
      <c r="W75" s="174"/>
      <c r="X75" s="178"/>
      <c r="Y75" s="178"/>
      <c r="Z75" s="252">
        <f>SUM(Z76:Z87)</f>
        <v>93439900</v>
      </c>
      <c r="AA75" s="252">
        <f>SUM(AA76:AA87)</f>
        <v>2299996</v>
      </c>
      <c r="AB75" s="252">
        <f>SUM(AB76:AB87)</f>
        <v>2299996</v>
      </c>
      <c r="AC75" s="178">
        <f>SUM(AC76:AC89)</f>
        <v>2299996</v>
      </c>
      <c r="AD75" s="178">
        <f>SUM(AD76:AD89)</f>
        <v>2299996</v>
      </c>
      <c r="AE75" s="178">
        <f>SUM(AE76:AE89)</f>
        <v>2299996</v>
      </c>
      <c r="AF75" s="205"/>
      <c r="AG75" s="178">
        <f>SUM(AG76:AG89)</f>
        <v>120</v>
      </c>
      <c r="AH75" s="178">
        <f>SUM(AH76:AH89)</f>
        <v>100339888</v>
      </c>
      <c r="AI75" s="178">
        <f>SUM(AI76:AI89)</f>
        <v>102639884</v>
      </c>
      <c r="AJ75" s="178">
        <f>SUM(AJ76:AJ89)</f>
        <v>104939880</v>
      </c>
      <c r="AK75" s="194">
        <v>179990</v>
      </c>
      <c r="AL75" s="156"/>
      <c r="AM75" s="156"/>
    </row>
    <row r="76" spans="1:39" s="124" customFormat="1" ht="13.5" customHeight="1" x14ac:dyDescent="0.2">
      <c r="A76" s="216"/>
      <c r="B76" s="242" t="s">
        <v>603</v>
      </c>
      <c r="C76" s="242" t="str">
        <f t="shared" ref="C76:C84" si="29">MID(B76,2,18)</f>
        <v>2.07.01.01.82</v>
      </c>
      <c r="D76" s="159" t="s">
        <v>275</v>
      </c>
      <c r="E76" s="242"/>
      <c r="F76" s="268" t="s">
        <v>283</v>
      </c>
      <c r="G76" s="163"/>
      <c r="H76" s="245" t="s">
        <v>196</v>
      </c>
      <c r="I76" s="245"/>
      <c r="J76" s="163"/>
      <c r="K76" s="225"/>
      <c r="L76" s="225"/>
      <c r="M76" s="225"/>
      <c r="N76" s="269"/>
      <c r="O76" s="245" t="s">
        <v>118</v>
      </c>
      <c r="P76" s="246">
        <v>3150000</v>
      </c>
      <c r="Q76" s="203"/>
      <c r="R76" s="238"/>
      <c r="S76" s="238"/>
      <c r="T76" s="238"/>
      <c r="U76" s="174" t="str">
        <f t="shared" si="19"/>
        <v>2.07.01</v>
      </c>
      <c r="V76" s="158" t="str">
        <f t="shared" ref="V76:V84" si="30">VLOOKUP(U76,kelompok,2,0)</f>
        <v>ALAT STUDIO</v>
      </c>
      <c r="W76" s="174">
        <f t="shared" ref="W76:W84" si="31">VLOOKUP(U76,MASAMANFAAT,4,0)</f>
        <v>5</v>
      </c>
      <c r="X76" s="178">
        <f t="shared" ref="X76:X87" si="32">(P76-10)/W76</f>
        <v>629998</v>
      </c>
      <c r="Y76" s="174">
        <f t="shared" ref="Y76:Y85" si="33">2013-AF76</f>
        <v>2013</v>
      </c>
      <c r="Z76" s="178">
        <f t="shared" ref="Z76:Z87" si="34">IF(Y76&gt;W76,P76-10,X76*Y76)</f>
        <v>3149990</v>
      </c>
      <c r="AA76" s="178">
        <f t="shared" ref="AA76:AA87" si="35">IF(P76-10=Z76,0,X76)</f>
        <v>0</v>
      </c>
      <c r="AB76" s="178">
        <f t="shared" ref="AB76:AB87" si="36">IF(P76-10=Z76+AA76,0,X76)</f>
        <v>0</v>
      </c>
      <c r="AC76" s="178">
        <f t="shared" ref="AC76:AC99" si="37">IF(P76-10=Z76+AA76,0,AB76)</f>
        <v>0</v>
      </c>
      <c r="AD76" s="178">
        <f t="shared" ref="AD76:AD87" si="38">IF(P76-10=Z76+AA76+AB76+AC76,0,X76)</f>
        <v>0</v>
      </c>
      <c r="AE76" s="178">
        <f t="shared" ref="AE76:AE87" si="39">IF(P76-10=Z76+AA76+AB76+AC76+AD76,0,X76)</f>
        <v>0</v>
      </c>
      <c r="AF76" s="174">
        <f t="shared" ref="AF76:AF87" si="40">I76</f>
        <v>0</v>
      </c>
      <c r="AG76" s="236">
        <f t="shared" ref="AG76:AG87" si="41">P76-(Z76+AA76+AB76+AC76+AD76+AE76)</f>
        <v>10</v>
      </c>
      <c r="AH76" s="237">
        <f t="shared" ref="AH76:AH87" si="42">Z76+AA76+AB76+AC76</f>
        <v>3149990</v>
      </c>
      <c r="AI76" s="237">
        <f t="shared" ref="AI76:AI87" si="43">Z76+AA76+AB76+AC76+AD76</f>
        <v>3149990</v>
      </c>
      <c r="AJ76" s="237">
        <f t="shared" ref="AJ76:AJ87" si="44">Z76+AA76+AB76+AC76+AD76+AE76</f>
        <v>3149990</v>
      </c>
      <c r="AK76" s="194">
        <v>209990</v>
      </c>
      <c r="AL76" s="155"/>
      <c r="AM76" s="155"/>
    </row>
    <row r="77" spans="1:39" s="124" customFormat="1" x14ac:dyDescent="0.2">
      <c r="A77" s="216"/>
      <c r="B77" s="242" t="s">
        <v>603</v>
      </c>
      <c r="C77" s="242" t="str">
        <f t="shared" si="29"/>
        <v>2.07.01.01.82</v>
      </c>
      <c r="D77" s="159" t="s">
        <v>275</v>
      </c>
      <c r="E77" s="242"/>
      <c r="F77" s="268" t="s">
        <v>283</v>
      </c>
      <c r="G77" s="163"/>
      <c r="H77" s="245" t="s">
        <v>196</v>
      </c>
      <c r="I77" s="245"/>
      <c r="J77" s="163"/>
      <c r="K77" s="225"/>
      <c r="L77" s="225"/>
      <c r="M77" s="225"/>
      <c r="N77" s="225"/>
      <c r="O77" s="245" t="s">
        <v>118</v>
      </c>
      <c r="P77" s="246">
        <v>3150000</v>
      </c>
      <c r="Q77" s="203"/>
      <c r="R77" s="238"/>
      <c r="S77" s="238"/>
      <c r="T77" s="238"/>
      <c r="U77" s="174" t="str">
        <f t="shared" si="19"/>
        <v>2.07.01</v>
      </c>
      <c r="V77" s="158" t="str">
        <f t="shared" si="30"/>
        <v>ALAT STUDIO</v>
      </c>
      <c r="W77" s="174">
        <f t="shared" si="31"/>
        <v>5</v>
      </c>
      <c r="X77" s="178">
        <f t="shared" si="32"/>
        <v>629998</v>
      </c>
      <c r="Y77" s="174">
        <f t="shared" si="33"/>
        <v>2013</v>
      </c>
      <c r="Z77" s="178">
        <f t="shared" si="34"/>
        <v>3149990</v>
      </c>
      <c r="AA77" s="178">
        <f t="shared" si="35"/>
        <v>0</v>
      </c>
      <c r="AB77" s="178">
        <f t="shared" si="36"/>
        <v>0</v>
      </c>
      <c r="AC77" s="178">
        <f t="shared" si="37"/>
        <v>0</v>
      </c>
      <c r="AD77" s="178">
        <f t="shared" si="38"/>
        <v>0</v>
      </c>
      <c r="AE77" s="178">
        <f t="shared" si="39"/>
        <v>0</v>
      </c>
      <c r="AF77" s="174">
        <f t="shared" si="40"/>
        <v>0</v>
      </c>
      <c r="AG77" s="236">
        <f t="shared" si="41"/>
        <v>10</v>
      </c>
      <c r="AH77" s="237">
        <f t="shared" si="42"/>
        <v>3149990</v>
      </c>
      <c r="AI77" s="237">
        <f t="shared" si="43"/>
        <v>3149990</v>
      </c>
      <c r="AJ77" s="237">
        <f t="shared" si="44"/>
        <v>3149990</v>
      </c>
      <c r="AK77" s="195">
        <f>AK75+AK76</f>
        <v>389980</v>
      </c>
      <c r="AL77" s="155"/>
      <c r="AM77" s="155"/>
    </row>
    <row r="78" spans="1:39" s="130" customFormat="1" ht="18.75" customHeight="1" x14ac:dyDescent="0.2">
      <c r="A78" s="216"/>
      <c r="B78" s="260" t="s">
        <v>604</v>
      </c>
      <c r="C78" s="242" t="str">
        <f t="shared" si="29"/>
        <v>2.07.03.01.01</v>
      </c>
      <c r="D78" s="270" t="s">
        <v>276</v>
      </c>
      <c r="E78" s="260"/>
      <c r="F78" s="271" t="s">
        <v>284</v>
      </c>
      <c r="G78" s="272"/>
      <c r="H78" s="193" t="s">
        <v>204</v>
      </c>
      <c r="I78" s="245"/>
      <c r="J78" s="272"/>
      <c r="K78" s="273"/>
      <c r="L78" s="273"/>
      <c r="M78" s="273"/>
      <c r="N78" s="273"/>
      <c r="O78" s="193" t="s">
        <v>118</v>
      </c>
      <c r="P78" s="259">
        <v>10500000</v>
      </c>
      <c r="Q78" s="206"/>
      <c r="R78" s="274"/>
      <c r="S78" s="274"/>
      <c r="T78" s="274"/>
      <c r="U78" s="174" t="str">
        <f t="shared" si="19"/>
        <v>2.07.03</v>
      </c>
      <c r="V78" s="158" t="str">
        <f t="shared" si="30"/>
        <v>PERALATAN PEMANCAR</v>
      </c>
      <c r="W78" s="174">
        <f t="shared" si="31"/>
        <v>10</v>
      </c>
      <c r="X78" s="178">
        <f t="shared" si="32"/>
        <v>1049999</v>
      </c>
      <c r="Y78" s="174">
        <f t="shared" si="33"/>
        <v>2013</v>
      </c>
      <c r="Z78" s="178">
        <f t="shared" si="34"/>
        <v>10499990</v>
      </c>
      <c r="AA78" s="178">
        <f t="shared" si="35"/>
        <v>0</v>
      </c>
      <c r="AB78" s="178">
        <f t="shared" si="36"/>
        <v>0</v>
      </c>
      <c r="AC78" s="178">
        <f t="shared" si="37"/>
        <v>0</v>
      </c>
      <c r="AD78" s="178">
        <f t="shared" si="38"/>
        <v>0</v>
      </c>
      <c r="AE78" s="178">
        <f t="shared" si="39"/>
        <v>0</v>
      </c>
      <c r="AF78" s="174">
        <f t="shared" si="40"/>
        <v>0</v>
      </c>
      <c r="AG78" s="236">
        <f t="shared" si="41"/>
        <v>10</v>
      </c>
      <c r="AH78" s="237">
        <f t="shared" si="42"/>
        <v>10499990</v>
      </c>
      <c r="AI78" s="237">
        <f t="shared" si="43"/>
        <v>10499990</v>
      </c>
      <c r="AJ78" s="237">
        <f t="shared" si="44"/>
        <v>10499990</v>
      </c>
      <c r="AK78" s="196">
        <f>Z75+AA75+AB75+AC75+AD75+AE75+AG75+AK77</f>
        <v>105329980</v>
      </c>
      <c r="AL78" s="157"/>
      <c r="AM78" s="157"/>
    </row>
    <row r="79" spans="1:39" s="130" customFormat="1" ht="17.25" customHeight="1" x14ac:dyDescent="0.2">
      <c r="A79" s="216"/>
      <c r="B79" s="260" t="s">
        <v>605</v>
      </c>
      <c r="C79" s="242" t="str">
        <f t="shared" si="29"/>
        <v>2.07.01.01.31</v>
      </c>
      <c r="D79" s="270" t="s">
        <v>275</v>
      </c>
      <c r="E79" s="260"/>
      <c r="F79" s="271" t="s">
        <v>285</v>
      </c>
      <c r="G79" s="272"/>
      <c r="H79" s="193" t="s">
        <v>196</v>
      </c>
      <c r="I79" s="245"/>
      <c r="J79" s="272"/>
      <c r="K79" s="273"/>
      <c r="L79" s="273"/>
      <c r="M79" s="273"/>
      <c r="N79" s="273"/>
      <c r="O79" s="193" t="s">
        <v>118</v>
      </c>
      <c r="P79" s="259">
        <v>2800000</v>
      </c>
      <c r="Q79" s="206"/>
      <c r="R79" s="274"/>
      <c r="S79" s="274"/>
      <c r="T79" s="274"/>
      <c r="U79" s="174" t="str">
        <f t="shared" si="19"/>
        <v>2.07.01</v>
      </c>
      <c r="V79" s="158" t="str">
        <f t="shared" si="30"/>
        <v>ALAT STUDIO</v>
      </c>
      <c r="W79" s="174">
        <f t="shared" si="31"/>
        <v>5</v>
      </c>
      <c r="X79" s="178">
        <f t="shared" si="32"/>
        <v>559998</v>
      </c>
      <c r="Y79" s="174">
        <f t="shared" si="33"/>
        <v>2013</v>
      </c>
      <c r="Z79" s="178">
        <f t="shared" si="34"/>
        <v>2799990</v>
      </c>
      <c r="AA79" s="178">
        <f t="shared" si="35"/>
        <v>0</v>
      </c>
      <c r="AB79" s="178">
        <f t="shared" si="36"/>
        <v>0</v>
      </c>
      <c r="AC79" s="178">
        <f t="shared" si="37"/>
        <v>0</v>
      </c>
      <c r="AD79" s="178">
        <f t="shared" si="38"/>
        <v>0</v>
      </c>
      <c r="AE79" s="178">
        <f t="shared" si="39"/>
        <v>0</v>
      </c>
      <c r="AF79" s="174">
        <f t="shared" si="40"/>
        <v>0</v>
      </c>
      <c r="AG79" s="236">
        <f t="shared" si="41"/>
        <v>10</v>
      </c>
      <c r="AH79" s="237">
        <f t="shared" si="42"/>
        <v>2799990</v>
      </c>
      <c r="AI79" s="237">
        <f t="shared" si="43"/>
        <v>2799990</v>
      </c>
      <c r="AJ79" s="237">
        <f t="shared" si="44"/>
        <v>2799990</v>
      </c>
      <c r="AK79" s="157"/>
      <c r="AL79" s="157"/>
      <c r="AM79" s="157"/>
    </row>
    <row r="80" spans="1:39" s="124" customFormat="1" x14ac:dyDescent="0.2">
      <c r="A80" s="216"/>
      <c r="B80" s="159" t="s">
        <v>603</v>
      </c>
      <c r="C80" s="242" t="str">
        <f t="shared" si="29"/>
        <v>2.07.01.01.82</v>
      </c>
      <c r="D80" s="159" t="s">
        <v>215</v>
      </c>
      <c r="E80" s="242"/>
      <c r="F80" s="268" t="s">
        <v>174</v>
      </c>
      <c r="G80" s="275" t="s">
        <v>233</v>
      </c>
      <c r="H80" s="276" t="s">
        <v>236</v>
      </c>
      <c r="I80" s="245"/>
      <c r="J80" s="275" t="s">
        <v>239</v>
      </c>
      <c r="K80" s="225"/>
      <c r="L80" s="225"/>
      <c r="M80" s="225"/>
      <c r="N80" s="225"/>
      <c r="O80" s="276" t="s">
        <v>118</v>
      </c>
      <c r="P80" s="246">
        <v>25410000</v>
      </c>
      <c r="Q80" s="203" t="s">
        <v>110</v>
      </c>
      <c r="R80" s="238"/>
      <c r="S80" s="238"/>
      <c r="T80" s="238"/>
      <c r="U80" s="174" t="str">
        <f t="shared" si="19"/>
        <v>2.07.01</v>
      </c>
      <c r="V80" s="158" t="str">
        <f t="shared" si="30"/>
        <v>ALAT STUDIO</v>
      </c>
      <c r="W80" s="174">
        <f t="shared" si="31"/>
        <v>5</v>
      </c>
      <c r="X80" s="178">
        <f t="shared" si="32"/>
        <v>5081998</v>
      </c>
      <c r="Y80" s="174">
        <f t="shared" si="33"/>
        <v>2013</v>
      </c>
      <c r="Z80" s="178">
        <f t="shared" si="34"/>
        <v>25409990</v>
      </c>
      <c r="AA80" s="178">
        <f t="shared" si="35"/>
        <v>0</v>
      </c>
      <c r="AB80" s="178">
        <f t="shared" si="36"/>
        <v>0</v>
      </c>
      <c r="AC80" s="178">
        <f t="shared" si="37"/>
        <v>0</v>
      </c>
      <c r="AD80" s="178">
        <f t="shared" si="38"/>
        <v>0</v>
      </c>
      <c r="AE80" s="178">
        <f t="shared" si="39"/>
        <v>0</v>
      </c>
      <c r="AF80" s="174">
        <f t="shared" si="40"/>
        <v>0</v>
      </c>
      <c r="AG80" s="236">
        <f t="shared" si="41"/>
        <v>10</v>
      </c>
      <c r="AH80" s="237">
        <f t="shared" si="42"/>
        <v>25409990</v>
      </c>
      <c r="AI80" s="237">
        <f t="shared" si="43"/>
        <v>25409990</v>
      </c>
      <c r="AJ80" s="237">
        <f t="shared" si="44"/>
        <v>25409990</v>
      </c>
      <c r="AK80" s="155"/>
      <c r="AL80" s="155"/>
      <c r="AM80" s="155"/>
    </row>
    <row r="81" spans="1:39" s="124" customFormat="1" x14ac:dyDescent="0.2">
      <c r="A81" s="216"/>
      <c r="B81" s="159" t="s">
        <v>603</v>
      </c>
      <c r="C81" s="242" t="str">
        <f t="shared" si="29"/>
        <v>2.07.01.01.82</v>
      </c>
      <c r="D81" s="159" t="s">
        <v>218</v>
      </c>
      <c r="E81" s="242"/>
      <c r="F81" s="268" t="s">
        <v>230</v>
      </c>
      <c r="G81" s="275" t="s">
        <v>235</v>
      </c>
      <c r="H81" s="276" t="s">
        <v>237</v>
      </c>
      <c r="I81" s="245"/>
      <c r="J81" s="275"/>
      <c r="K81" s="225"/>
      <c r="L81" s="225"/>
      <c r="M81" s="225"/>
      <c r="N81" s="225"/>
      <c r="O81" s="276" t="s">
        <v>118</v>
      </c>
      <c r="P81" s="246">
        <v>4000000</v>
      </c>
      <c r="Q81" s="203" t="s">
        <v>110</v>
      </c>
      <c r="R81" s="238"/>
      <c r="S81" s="238"/>
      <c r="T81" s="238"/>
      <c r="U81" s="174" t="str">
        <f t="shared" si="19"/>
        <v>2.07.01</v>
      </c>
      <c r="V81" s="158" t="str">
        <f t="shared" si="30"/>
        <v>ALAT STUDIO</v>
      </c>
      <c r="W81" s="174">
        <f t="shared" si="31"/>
        <v>5</v>
      </c>
      <c r="X81" s="178">
        <f t="shared" si="32"/>
        <v>799998</v>
      </c>
      <c r="Y81" s="174">
        <f t="shared" si="33"/>
        <v>2013</v>
      </c>
      <c r="Z81" s="178">
        <f t="shared" si="34"/>
        <v>3999990</v>
      </c>
      <c r="AA81" s="178">
        <f t="shared" si="35"/>
        <v>0</v>
      </c>
      <c r="AB81" s="178">
        <f t="shared" si="36"/>
        <v>0</v>
      </c>
      <c r="AC81" s="178">
        <f t="shared" si="37"/>
        <v>0</v>
      </c>
      <c r="AD81" s="178">
        <f t="shared" si="38"/>
        <v>0</v>
      </c>
      <c r="AE81" s="178">
        <f t="shared" si="39"/>
        <v>0</v>
      </c>
      <c r="AF81" s="174">
        <f t="shared" si="40"/>
        <v>0</v>
      </c>
      <c r="AG81" s="236">
        <f t="shared" si="41"/>
        <v>10</v>
      </c>
      <c r="AH81" s="237">
        <f t="shared" si="42"/>
        <v>3999990</v>
      </c>
      <c r="AI81" s="237">
        <f t="shared" si="43"/>
        <v>3999990</v>
      </c>
      <c r="AJ81" s="237">
        <f t="shared" si="44"/>
        <v>3999990</v>
      </c>
      <c r="AK81" s="155"/>
      <c r="AL81" s="155"/>
      <c r="AM81" s="155"/>
    </row>
    <row r="82" spans="1:39" s="124" customFormat="1" x14ac:dyDescent="0.2">
      <c r="A82" s="216"/>
      <c r="B82" s="159" t="s">
        <v>603</v>
      </c>
      <c r="C82" s="242" t="str">
        <f t="shared" si="29"/>
        <v>2.07.01.01.82</v>
      </c>
      <c r="D82" s="159" t="s">
        <v>219</v>
      </c>
      <c r="E82" s="242"/>
      <c r="F82" s="268" t="s">
        <v>231</v>
      </c>
      <c r="G82" s="275" t="s">
        <v>235</v>
      </c>
      <c r="H82" s="276" t="s">
        <v>237</v>
      </c>
      <c r="I82" s="245"/>
      <c r="J82" s="275"/>
      <c r="K82" s="225"/>
      <c r="L82" s="225"/>
      <c r="M82" s="225"/>
      <c r="N82" s="225"/>
      <c r="O82" s="276" t="s">
        <v>118</v>
      </c>
      <c r="P82" s="246">
        <v>3000000</v>
      </c>
      <c r="Q82" s="203" t="s">
        <v>110</v>
      </c>
      <c r="R82" s="238"/>
      <c r="S82" s="238"/>
      <c r="T82" s="238"/>
      <c r="U82" s="174" t="str">
        <f t="shared" si="19"/>
        <v>2.07.01</v>
      </c>
      <c r="V82" s="158" t="str">
        <f t="shared" si="30"/>
        <v>ALAT STUDIO</v>
      </c>
      <c r="W82" s="174">
        <f t="shared" si="31"/>
        <v>5</v>
      </c>
      <c r="X82" s="178">
        <f t="shared" si="32"/>
        <v>599998</v>
      </c>
      <c r="Y82" s="174">
        <f t="shared" si="33"/>
        <v>2013</v>
      </c>
      <c r="Z82" s="178">
        <f t="shared" si="34"/>
        <v>2999990</v>
      </c>
      <c r="AA82" s="178">
        <f t="shared" si="35"/>
        <v>0</v>
      </c>
      <c r="AB82" s="178">
        <f t="shared" si="36"/>
        <v>0</v>
      </c>
      <c r="AC82" s="178">
        <f t="shared" si="37"/>
        <v>0</v>
      </c>
      <c r="AD82" s="178">
        <f t="shared" si="38"/>
        <v>0</v>
      </c>
      <c r="AE82" s="178">
        <f t="shared" si="39"/>
        <v>0</v>
      </c>
      <c r="AF82" s="174">
        <f t="shared" si="40"/>
        <v>0</v>
      </c>
      <c r="AG82" s="236">
        <f t="shared" si="41"/>
        <v>10</v>
      </c>
      <c r="AH82" s="237">
        <f t="shared" si="42"/>
        <v>2999990</v>
      </c>
      <c r="AI82" s="237">
        <f t="shared" si="43"/>
        <v>2999990</v>
      </c>
      <c r="AJ82" s="237">
        <f t="shared" si="44"/>
        <v>2999990</v>
      </c>
      <c r="AK82" s="155"/>
      <c r="AL82" s="155"/>
      <c r="AM82" s="155"/>
    </row>
    <row r="83" spans="1:39" s="124" customFormat="1" x14ac:dyDescent="0.2">
      <c r="A83" s="216"/>
      <c r="B83" s="159" t="s">
        <v>585</v>
      </c>
      <c r="C83" s="242" t="str">
        <f t="shared" si="29"/>
        <v>2.07.01.01.01</v>
      </c>
      <c r="D83" s="159" t="s">
        <v>299</v>
      </c>
      <c r="E83" s="242"/>
      <c r="F83" s="268" t="s">
        <v>303</v>
      </c>
      <c r="G83" s="275" t="s">
        <v>235</v>
      </c>
      <c r="H83" s="275" t="s">
        <v>238</v>
      </c>
      <c r="I83" s="245"/>
      <c r="J83" s="275"/>
      <c r="K83" s="225"/>
      <c r="L83" s="225"/>
      <c r="M83" s="225"/>
      <c r="N83" s="225"/>
      <c r="O83" s="276" t="s">
        <v>118</v>
      </c>
      <c r="P83" s="246">
        <v>7870000</v>
      </c>
      <c r="Q83" s="203" t="s">
        <v>110</v>
      </c>
      <c r="R83" s="238"/>
      <c r="S83" s="238"/>
      <c r="T83" s="238"/>
      <c r="U83" s="174" t="str">
        <f t="shared" si="19"/>
        <v>2.07.01</v>
      </c>
      <c r="V83" s="158" t="str">
        <f t="shared" si="30"/>
        <v>ALAT STUDIO</v>
      </c>
      <c r="W83" s="174">
        <f t="shared" si="31"/>
        <v>5</v>
      </c>
      <c r="X83" s="178">
        <f t="shared" si="32"/>
        <v>1573998</v>
      </c>
      <c r="Y83" s="174">
        <f t="shared" si="33"/>
        <v>2013</v>
      </c>
      <c r="Z83" s="178">
        <f t="shared" si="34"/>
        <v>7869990</v>
      </c>
      <c r="AA83" s="178">
        <f t="shared" si="35"/>
        <v>0</v>
      </c>
      <c r="AB83" s="178">
        <f t="shared" si="36"/>
        <v>0</v>
      </c>
      <c r="AC83" s="178">
        <f t="shared" si="37"/>
        <v>0</v>
      </c>
      <c r="AD83" s="178">
        <f t="shared" si="38"/>
        <v>0</v>
      </c>
      <c r="AE83" s="178">
        <f t="shared" si="39"/>
        <v>0</v>
      </c>
      <c r="AF83" s="174">
        <f t="shared" si="40"/>
        <v>0</v>
      </c>
      <c r="AG83" s="236">
        <f t="shared" si="41"/>
        <v>10</v>
      </c>
      <c r="AH83" s="237">
        <f t="shared" si="42"/>
        <v>7869990</v>
      </c>
      <c r="AI83" s="237">
        <f t="shared" si="43"/>
        <v>7869990</v>
      </c>
      <c r="AJ83" s="237">
        <f t="shared" si="44"/>
        <v>7869990</v>
      </c>
      <c r="AK83" s="155"/>
      <c r="AL83" s="155"/>
      <c r="AM83" s="155"/>
    </row>
    <row r="84" spans="1:39" s="124" customFormat="1" x14ac:dyDescent="0.2">
      <c r="A84" s="216"/>
      <c r="B84" s="159" t="s">
        <v>585</v>
      </c>
      <c r="C84" s="242" t="str">
        <f t="shared" si="29"/>
        <v>2.07.01.01.01</v>
      </c>
      <c r="D84" s="159" t="s">
        <v>300</v>
      </c>
      <c r="E84" s="242"/>
      <c r="F84" s="268" t="s">
        <v>304</v>
      </c>
      <c r="G84" s="275" t="s">
        <v>235</v>
      </c>
      <c r="H84" s="275" t="s">
        <v>238</v>
      </c>
      <c r="I84" s="245"/>
      <c r="J84" s="275"/>
      <c r="K84" s="225"/>
      <c r="L84" s="225"/>
      <c r="M84" s="225"/>
      <c r="N84" s="225"/>
      <c r="O84" s="276" t="s">
        <v>118</v>
      </c>
      <c r="P84" s="246">
        <v>29700000</v>
      </c>
      <c r="Q84" s="203" t="s">
        <v>110</v>
      </c>
      <c r="R84" s="238"/>
      <c r="S84" s="238"/>
      <c r="T84" s="238"/>
      <c r="U84" s="174" t="str">
        <f t="shared" si="19"/>
        <v>2.07.01</v>
      </c>
      <c r="V84" s="158" t="str">
        <f t="shared" si="30"/>
        <v>ALAT STUDIO</v>
      </c>
      <c r="W84" s="174">
        <f t="shared" si="31"/>
        <v>5</v>
      </c>
      <c r="X84" s="178">
        <f t="shared" si="32"/>
        <v>5939998</v>
      </c>
      <c r="Y84" s="174">
        <f t="shared" si="33"/>
        <v>2013</v>
      </c>
      <c r="Z84" s="178">
        <f t="shared" si="34"/>
        <v>29699990</v>
      </c>
      <c r="AA84" s="178">
        <f t="shared" si="35"/>
        <v>0</v>
      </c>
      <c r="AB84" s="178">
        <f t="shared" si="36"/>
        <v>0</v>
      </c>
      <c r="AC84" s="178">
        <f t="shared" si="37"/>
        <v>0</v>
      </c>
      <c r="AD84" s="178">
        <f t="shared" si="38"/>
        <v>0</v>
      </c>
      <c r="AE84" s="178">
        <f t="shared" si="39"/>
        <v>0</v>
      </c>
      <c r="AF84" s="174">
        <f t="shared" si="40"/>
        <v>0</v>
      </c>
      <c r="AG84" s="236">
        <f t="shared" si="41"/>
        <v>10</v>
      </c>
      <c r="AH84" s="237">
        <f t="shared" si="42"/>
        <v>29699990</v>
      </c>
      <c r="AI84" s="237">
        <f t="shared" si="43"/>
        <v>29699990</v>
      </c>
      <c r="AJ84" s="237">
        <f t="shared" si="44"/>
        <v>29699990</v>
      </c>
      <c r="AK84" s="155"/>
      <c r="AL84" s="155"/>
      <c r="AM84" s="155"/>
    </row>
    <row r="85" spans="1:39" s="124" customFormat="1" x14ac:dyDescent="0.2">
      <c r="A85" s="216"/>
      <c r="B85" s="159" t="s">
        <v>603</v>
      </c>
      <c r="C85" s="159"/>
      <c r="D85" s="159" t="s">
        <v>301</v>
      </c>
      <c r="E85" s="242"/>
      <c r="F85" s="162"/>
      <c r="G85" s="163"/>
      <c r="H85" s="245"/>
      <c r="I85" s="245"/>
      <c r="J85" s="163"/>
      <c r="K85" s="225"/>
      <c r="L85" s="225"/>
      <c r="M85" s="225"/>
      <c r="N85" s="225"/>
      <c r="O85" s="276" t="s">
        <v>118</v>
      </c>
      <c r="P85" s="246">
        <v>3860000</v>
      </c>
      <c r="Q85" s="203"/>
      <c r="R85" s="238"/>
      <c r="S85" s="238"/>
      <c r="T85" s="238"/>
      <c r="U85" s="174" t="str">
        <f t="shared" ref="U85:U87" si="45">MID(B85,2,7)</f>
        <v>2.07.01</v>
      </c>
      <c r="V85" s="158"/>
      <c r="W85" s="174"/>
      <c r="X85" s="178"/>
      <c r="Y85" s="174">
        <f t="shared" si="33"/>
        <v>2013</v>
      </c>
      <c r="Z85" s="178">
        <f t="shared" si="34"/>
        <v>3859990</v>
      </c>
      <c r="AA85" s="178">
        <f t="shared" si="35"/>
        <v>0</v>
      </c>
      <c r="AB85" s="178">
        <f t="shared" si="36"/>
        <v>0</v>
      </c>
      <c r="AC85" s="178">
        <f t="shared" si="37"/>
        <v>0</v>
      </c>
      <c r="AD85" s="178">
        <f t="shared" si="38"/>
        <v>0</v>
      </c>
      <c r="AE85" s="178">
        <f t="shared" si="39"/>
        <v>0</v>
      </c>
      <c r="AF85" s="174">
        <f t="shared" si="40"/>
        <v>0</v>
      </c>
      <c r="AG85" s="236">
        <f t="shared" si="41"/>
        <v>10</v>
      </c>
      <c r="AH85" s="237">
        <f t="shared" si="42"/>
        <v>3859990</v>
      </c>
      <c r="AI85" s="237">
        <f t="shared" si="43"/>
        <v>3859990</v>
      </c>
      <c r="AJ85" s="237">
        <f t="shared" si="44"/>
        <v>3859990</v>
      </c>
      <c r="AK85" s="155"/>
      <c r="AL85" s="155"/>
      <c r="AM85" s="155"/>
    </row>
    <row r="86" spans="1:39" s="124" customFormat="1" x14ac:dyDescent="0.2">
      <c r="A86" s="216"/>
      <c r="B86" s="159" t="s">
        <v>585</v>
      </c>
      <c r="C86" s="159" t="str">
        <f>MID(B86,2,18)</f>
        <v>2.07.01.01.01</v>
      </c>
      <c r="D86" s="166" t="s">
        <v>299</v>
      </c>
      <c r="E86" s="262" t="s">
        <v>354</v>
      </c>
      <c r="F86" s="164" t="s">
        <v>361</v>
      </c>
      <c r="G86" s="163"/>
      <c r="H86" s="245" t="s">
        <v>238</v>
      </c>
      <c r="I86" s="245">
        <v>2014</v>
      </c>
      <c r="J86" s="163"/>
      <c r="K86" s="225"/>
      <c r="L86" s="225"/>
      <c r="M86" s="225"/>
      <c r="N86" s="225"/>
      <c r="O86" s="276" t="s">
        <v>118</v>
      </c>
      <c r="P86" s="167">
        <v>9000000</v>
      </c>
      <c r="Q86" s="203" t="s">
        <v>110</v>
      </c>
      <c r="R86" s="238"/>
      <c r="S86" s="238"/>
      <c r="T86" s="238"/>
      <c r="U86" s="174" t="str">
        <f t="shared" si="45"/>
        <v>2.07.01</v>
      </c>
      <c r="V86" s="158" t="str">
        <f>VLOOKUP(U86,kelompok,2,0)</f>
        <v>ALAT STUDIO</v>
      </c>
      <c r="W86" s="174">
        <f>VLOOKUP(U86,MASAMANFAAT,4,0)</f>
        <v>5</v>
      </c>
      <c r="X86" s="178">
        <f t="shared" si="32"/>
        <v>1799998</v>
      </c>
      <c r="Y86" s="174">
        <v>0</v>
      </c>
      <c r="Z86" s="178">
        <f t="shared" si="34"/>
        <v>0</v>
      </c>
      <c r="AA86" s="178">
        <f t="shared" si="35"/>
        <v>1799998</v>
      </c>
      <c r="AB86" s="178">
        <f t="shared" si="36"/>
        <v>1799998</v>
      </c>
      <c r="AC86" s="178">
        <f t="shared" si="37"/>
        <v>1799998</v>
      </c>
      <c r="AD86" s="178">
        <f t="shared" si="38"/>
        <v>1799998</v>
      </c>
      <c r="AE86" s="178">
        <f t="shared" si="39"/>
        <v>1799998</v>
      </c>
      <c r="AF86" s="174">
        <f t="shared" si="40"/>
        <v>2014</v>
      </c>
      <c r="AG86" s="236">
        <f t="shared" si="41"/>
        <v>10</v>
      </c>
      <c r="AH86" s="237">
        <f t="shared" si="42"/>
        <v>5399994</v>
      </c>
      <c r="AI86" s="237">
        <f t="shared" si="43"/>
        <v>7199992</v>
      </c>
      <c r="AJ86" s="237">
        <f t="shared" si="44"/>
        <v>8999990</v>
      </c>
      <c r="AK86" s="155"/>
      <c r="AL86" s="155"/>
      <c r="AM86" s="155"/>
    </row>
    <row r="87" spans="1:39" s="124" customFormat="1" x14ac:dyDescent="0.2">
      <c r="A87" s="216"/>
      <c r="B87" s="159" t="s">
        <v>586</v>
      </c>
      <c r="C87" s="159" t="str">
        <f>MID(B87,2,18)</f>
        <v>2.07.02.01.07</v>
      </c>
      <c r="D87" s="166" t="s">
        <v>360</v>
      </c>
      <c r="E87" s="262" t="s">
        <v>354</v>
      </c>
      <c r="F87" s="164" t="s">
        <v>362</v>
      </c>
      <c r="G87" s="163"/>
      <c r="H87" s="245" t="s">
        <v>238</v>
      </c>
      <c r="I87" s="245">
        <v>2014</v>
      </c>
      <c r="J87" s="163"/>
      <c r="K87" s="225"/>
      <c r="L87" s="225"/>
      <c r="M87" s="225"/>
      <c r="N87" s="225"/>
      <c r="O87" s="276" t="s">
        <v>118</v>
      </c>
      <c r="P87" s="168">
        <v>2500000</v>
      </c>
      <c r="Q87" s="203" t="s">
        <v>110</v>
      </c>
      <c r="R87" s="238"/>
      <c r="S87" s="238"/>
      <c r="T87" s="238"/>
      <c r="U87" s="174" t="str">
        <f t="shared" si="45"/>
        <v>2.07.02</v>
      </c>
      <c r="V87" s="158" t="str">
        <f>VLOOKUP(U87,kelompok,2,0)</f>
        <v>ALAT KOMUNIKASI</v>
      </c>
      <c r="W87" s="174">
        <f>VLOOKUP(U87,MASAMANFAAT,4,0)</f>
        <v>5</v>
      </c>
      <c r="X87" s="178">
        <f t="shared" si="32"/>
        <v>499998</v>
      </c>
      <c r="Y87" s="174">
        <v>0</v>
      </c>
      <c r="Z87" s="178">
        <f t="shared" si="34"/>
        <v>0</v>
      </c>
      <c r="AA87" s="178">
        <f t="shared" si="35"/>
        <v>499998</v>
      </c>
      <c r="AB87" s="178">
        <f t="shared" si="36"/>
        <v>499998</v>
      </c>
      <c r="AC87" s="178">
        <f t="shared" si="37"/>
        <v>499998</v>
      </c>
      <c r="AD87" s="178">
        <f t="shared" si="38"/>
        <v>499998</v>
      </c>
      <c r="AE87" s="178">
        <f t="shared" si="39"/>
        <v>499998</v>
      </c>
      <c r="AF87" s="174">
        <f t="shared" si="40"/>
        <v>2014</v>
      </c>
      <c r="AG87" s="236">
        <f t="shared" si="41"/>
        <v>10</v>
      </c>
      <c r="AH87" s="237">
        <f t="shared" si="42"/>
        <v>1499994</v>
      </c>
      <c r="AI87" s="237">
        <f t="shared" si="43"/>
        <v>1999992</v>
      </c>
      <c r="AJ87" s="237">
        <f t="shared" si="44"/>
        <v>2499990</v>
      </c>
      <c r="AK87" s="155"/>
      <c r="AL87" s="155"/>
      <c r="AM87" s="155"/>
    </row>
    <row r="88" spans="1:39" s="124" customFormat="1" ht="14" x14ac:dyDescent="0.2">
      <c r="A88" s="216"/>
      <c r="B88" s="227"/>
      <c r="C88" s="227"/>
      <c r="D88" s="159"/>
      <c r="E88" s="242"/>
      <c r="F88" s="162"/>
      <c r="G88" s="163"/>
      <c r="H88" s="245"/>
      <c r="I88" s="245"/>
      <c r="J88" s="163"/>
      <c r="K88" s="225"/>
      <c r="L88" s="225"/>
      <c r="M88" s="225"/>
      <c r="N88" s="225"/>
      <c r="O88" s="245"/>
      <c r="P88" s="246"/>
      <c r="Q88" s="203"/>
      <c r="R88" s="238"/>
      <c r="S88" s="238"/>
      <c r="T88" s="238"/>
      <c r="U88" s="174"/>
      <c r="V88" s="207">
        <f t="shared" ref="V88:V100" si="46">IF(P88&lt;300000,P88,"0")</f>
        <v>0</v>
      </c>
      <c r="W88" s="174"/>
      <c r="X88" s="174"/>
      <c r="Y88" s="174"/>
      <c r="Z88" s="174"/>
      <c r="AA88" s="174"/>
      <c r="AB88" s="174"/>
      <c r="AC88" s="178">
        <f t="shared" si="37"/>
        <v>0</v>
      </c>
      <c r="AD88" s="178"/>
      <c r="AE88" s="178"/>
      <c r="AF88" s="174"/>
      <c r="AG88" s="236">
        <f t="shared" ref="AG88:AG100" si="47">P88-(Z88+AA88+AB88+AC88)</f>
        <v>0</v>
      </c>
      <c r="AH88" s="174"/>
      <c r="AI88" s="174"/>
      <c r="AJ88" s="174"/>
      <c r="AK88" s="155"/>
      <c r="AL88" s="155"/>
      <c r="AM88" s="155"/>
    </row>
    <row r="89" spans="1:39" s="124" customFormat="1" x14ac:dyDescent="0.2">
      <c r="A89" s="230" t="s">
        <v>38</v>
      </c>
      <c r="B89" s="217" t="s">
        <v>39</v>
      </c>
      <c r="C89" s="217"/>
      <c r="D89" s="204" t="s">
        <v>213</v>
      </c>
      <c r="E89" s="242"/>
      <c r="F89" s="162"/>
      <c r="G89" s="163"/>
      <c r="H89" s="245"/>
      <c r="I89" s="245"/>
      <c r="J89" s="163"/>
      <c r="K89" s="225"/>
      <c r="L89" s="225"/>
      <c r="M89" s="225"/>
      <c r="N89" s="225"/>
      <c r="O89" s="245"/>
      <c r="P89" s="246"/>
      <c r="Q89" s="203"/>
      <c r="R89" s="238"/>
      <c r="S89" s="238"/>
      <c r="T89" s="238"/>
      <c r="U89" s="174"/>
      <c r="V89" s="207">
        <f t="shared" si="46"/>
        <v>0</v>
      </c>
      <c r="W89" s="174"/>
      <c r="X89" s="174"/>
      <c r="Y89" s="174"/>
      <c r="Z89" s="174"/>
      <c r="AA89" s="174"/>
      <c r="AB89" s="174"/>
      <c r="AC89" s="178">
        <f t="shared" si="37"/>
        <v>0</v>
      </c>
      <c r="AD89" s="178"/>
      <c r="AE89" s="178"/>
      <c r="AF89" s="174"/>
      <c r="AG89" s="236">
        <f t="shared" si="47"/>
        <v>0</v>
      </c>
      <c r="AH89" s="174"/>
      <c r="AI89" s="174"/>
      <c r="AJ89" s="174"/>
      <c r="AK89" s="155"/>
      <c r="AL89" s="155"/>
      <c r="AM89" s="155"/>
    </row>
    <row r="90" spans="1:39" s="124" customFormat="1" ht="14" x14ac:dyDescent="0.2">
      <c r="A90" s="216"/>
      <c r="B90" s="227"/>
      <c r="C90" s="227"/>
      <c r="D90" s="159"/>
      <c r="E90" s="242"/>
      <c r="F90" s="162"/>
      <c r="G90" s="163"/>
      <c r="H90" s="245"/>
      <c r="I90" s="245"/>
      <c r="J90" s="163"/>
      <c r="K90" s="225"/>
      <c r="L90" s="225"/>
      <c r="M90" s="225"/>
      <c r="N90" s="225"/>
      <c r="O90" s="245"/>
      <c r="P90" s="246"/>
      <c r="Q90" s="203"/>
      <c r="R90" s="238"/>
      <c r="S90" s="238"/>
      <c r="T90" s="238"/>
      <c r="U90" s="174"/>
      <c r="V90" s="207">
        <f t="shared" si="46"/>
        <v>0</v>
      </c>
      <c r="W90" s="174"/>
      <c r="X90" s="174"/>
      <c r="Y90" s="174"/>
      <c r="Z90" s="174"/>
      <c r="AA90" s="174"/>
      <c r="AB90" s="174"/>
      <c r="AC90" s="178">
        <f t="shared" si="37"/>
        <v>0</v>
      </c>
      <c r="AD90" s="178"/>
      <c r="AE90" s="178"/>
      <c r="AF90" s="174"/>
      <c r="AG90" s="236">
        <f t="shared" si="47"/>
        <v>0</v>
      </c>
      <c r="AH90" s="174"/>
      <c r="AI90" s="174"/>
      <c r="AJ90" s="174"/>
      <c r="AK90" s="155"/>
      <c r="AL90" s="155"/>
      <c r="AM90" s="155"/>
    </row>
    <row r="91" spans="1:39" s="124" customFormat="1" ht="14" x14ac:dyDescent="0.2">
      <c r="A91" s="216"/>
      <c r="B91" s="227"/>
      <c r="C91" s="227"/>
      <c r="D91" s="159"/>
      <c r="E91" s="242"/>
      <c r="F91" s="162"/>
      <c r="G91" s="163"/>
      <c r="H91" s="245"/>
      <c r="I91" s="245"/>
      <c r="J91" s="163"/>
      <c r="K91" s="225"/>
      <c r="L91" s="225"/>
      <c r="M91" s="225"/>
      <c r="N91" s="225"/>
      <c r="O91" s="245"/>
      <c r="P91" s="246"/>
      <c r="Q91" s="203"/>
      <c r="R91" s="238"/>
      <c r="S91" s="238"/>
      <c r="T91" s="238"/>
      <c r="U91" s="174"/>
      <c r="V91" s="207">
        <f t="shared" si="46"/>
        <v>0</v>
      </c>
      <c r="W91" s="174"/>
      <c r="X91" s="174"/>
      <c r="Y91" s="174"/>
      <c r="Z91" s="174"/>
      <c r="AA91" s="174"/>
      <c r="AB91" s="174"/>
      <c r="AC91" s="178">
        <f t="shared" si="37"/>
        <v>0</v>
      </c>
      <c r="AD91" s="178"/>
      <c r="AE91" s="178"/>
      <c r="AF91" s="174"/>
      <c r="AG91" s="236">
        <f t="shared" si="47"/>
        <v>0</v>
      </c>
      <c r="AH91" s="174"/>
      <c r="AI91" s="174"/>
      <c r="AJ91" s="174"/>
      <c r="AK91" s="155"/>
      <c r="AL91" s="155"/>
      <c r="AM91" s="155"/>
    </row>
    <row r="92" spans="1:39" s="124" customFormat="1" x14ac:dyDescent="0.2">
      <c r="A92" s="230" t="s">
        <v>40</v>
      </c>
      <c r="B92" s="217" t="s">
        <v>41</v>
      </c>
      <c r="C92" s="217"/>
      <c r="D92" s="204" t="s">
        <v>213</v>
      </c>
      <c r="E92" s="242"/>
      <c r="F92" s="162"/>
      <c r="G92" s="163"/>
      <c r="H92" s="245"/>
      <c r="I92" s="245"/>
      <c r="J92" s="163"/>
      <c r="K92" s="225"/>
      <c r="L92" s="225"/>
      <c r="M92" s="225"/>
      <c r="N92" s="225"/>
      <c r="O92" s="245"/>
      <c r="P92" s="246"/>
      <c r="Q92" s="203"/>
      <c r="R92" s="238"/>
      <c r="S92" s="238"/>
      <c r="T92" s="238"/>
      <c r="U92" s="174"/>
      <c r="V92" s="207">
        <f t="shared" si="46"/>
        <v>0</v>
      </c>
      <c r="W92" s="174"/>
      <c r="X92" s="174"/>
      <c r="Y92" s="174"/>
      <c r="Z92" s="174"/>
      <c r="AA92" s="174"/>
      <c r="AB92" s="174"/>
      <c r="AC92" s="178">
        <f t="shared" si="37"/>
        <v>0</v>
      </c>
      <c r="AD92" s="178"/>
      <c r="AE92" s="178"/>
      <c r="AF92" s="174"/>
      <c r="AG92" s="236">
        <f t="shared" si="47"/>
        <v>0</v>
      </c>
      <c r="AH92" s="174"/>
      <c r="AI92" s="174"/>
      <c r="AJ92" s="174"/>
      <c r="AK92" s="155"/>
      <c r="AL92" s="155"/>
      <c r="AM92" s="155"/>
    </row>
    <row r="93" spans="1:39" s="124" customFormat="1" ht="14" x14ac:dyDescent="0.2">
      <c r="A93" s="216"/>
      <c r="B93" s="227"/>
      <c r="C93" s="227"/>
      <c r="D93" s="159"/>
      <c r="E93" s="242"/>
      <c r="F93" s="162"/>
      <c r="G93" s="163"/>
      <c r="H93" s="245"/>
      <c r="I93" s="245"/>
      <c r="J93" s="163"/>
      <c r="K93" s="225"/>
      <c r="L93" s="225"/>
      <c r="M93" s="225"/>
      <c r="N93" s="225"/>
      <c r="O93" s="245"/>
      <c r="P93" s="246"/>
      <c r="Q93" s="203"/>
      <c r="R93" s="238"/>
      <c r="S93" s="238"/>
      <c r="T93" s="238"/>
      <c r="U93" s="174"/>
      <c r="V93" s="207">
        <f t="shared" si="46"/>
        <v>0</v>
      </c>
      <c r="W93" s="174"/>
      <c r="X93" s="174"/>
      <c r="Y93" s="174"/>
      <c r="Z93" s="174"/>
      <c r="AA93" s="174"/>
      <c r="AB93" s="174"/>
      <c r="AC93" s="178">
        <f t="shared" si="37"/>
        <v>0</v>
      </c>
      <c r="AD93" s="178"/>
      <c r="AE93" s="178"/>
      <c r="AF93" s="174"/>
      <c r="AG93" s="236">
        <f t="shared" si="47"/>
        <v>0</v>
      </c>
      <c r="AH93" s="174"/>
      <c r="AI93" s="174"/>
      <c r="AJ93" s="174"/>
      <c r="AK93" s="155"/>
      <c r="AL93" s="155"/>
      <c r="AM93" s="155"/>
    </row>
    <row r="94" spans="1:39" s="124" customFormat="1" ht="14" x14ac:dyDescent="0.2">
      <c r="A94" s="216"/>
      <c r="B94" s="227"/>
      <c r="C94" s="227"/>
      <c r="D94" s="159"/>
      <c r="E94" s="242"/>
      <c r="F94" s="162"/>
      <c r="G94" s="163"/>
      <c r="H94" s="245"/>
      <c r="I94" s="245"/>
      <c r="J94" s="163"/>
      <c r="K94" s="225"/>
      <c r="L94" s="225"/>
      <c r="M94" s="225"/>
      <c r="N94" s="225"/>
      <c r="O94" s="245"/>
      <c r="P94" s="246"/>
      <c r="Q94" s="203"/>
      <c r="R94" s="238"/>
      <c r="S94" s="238"/>
      <c r="T94" s="238"/>
      <c r="U94" s="174"/>
      <c r="V94" s="207">
        <f t="shared" si="46"/>
        <v>0</v>
      </c>
      <c r="W94" s="174"/>
      <c r="X94" s="174"/>
      <c r="Y94" s="174"/>
      <c r="Z94" s="174"/>
      <c r="AA94" s="174"/>
      <c r="AB94" s="174"/>
      <c r="AC94" s="178">
        <f t="shared" si="37"/>
        <v>0</v>
      </c>
      <c r="AD94" s="178"/>
      <c r="AE94" s="178"/>
      <c r="AF94" s="174"/>
      <c r="AG94" s="236">
        <f t="shared" si="47"/>
        <v>0</v>
      </c>
      <c r="AH94" s="174"/>
      <c r="AI94" s="174"/>
      <c r="AJ94" s="174"/>
      <c r="AK94" s="155"/>
      <c r="AL94" s="155"/>
      <c r="AM94" s="155"/>
    </row>
    <row r="95" spans="1:39" s="124" customFormat="1" x14ac:dyDescent="0.2">
      <c r="A95" s="230" t="s">
        <v>42</v>
      </c>
      <c r="B95" s="217" t="s">
        <v>43</v>
      </c>
      <c r="C95" s="217"/>
      <c r="D95" s="204" t="s">
        <v>213</v>
      </c>
      <c r="E95" s="242"/>
      <c r="F95" s="162"/>
      <c r="G95" s="163"/>
      <c r="H95" s="245"/>
      <c r="I95" s="245"/>
      <c r="J95" s="163"/>
      <c r="K95" s="225"/>
      <c r="L95" s="225"/>
      <c r="M95" s="225"/>
      <c r="N95" s="225"/>
      <c r="O95" s="245"/>
      <c r="P95" s="246"/>
      <c r="Q95" s="203"/>
      <c r="R95" s="238"/>
      <c r="S95" s="238"/>
      <c r="T95" s="238"/>
      <c r="U95" s="174"/>
      <c r="V95" s="207">
        <f t="shared" si="46"/>
        <v>0</v>
      </c>
      <c r="W95" s="174"/>
      <c r="X95" s="174"/>
      <c r="Y95" s="174"/>
      <c r="Z95" s="174"/>
      <c r="AA95" s="174"/>
      <c r="AB95" s="174"/>
      <c r="AC95" s="178">
        <f t="shared" si="37"/>
        <v>0</v>
      </c>
      <c r="AD95" s="178"/>
      <c r="AE95" s="178"/>
      <c r="AF95" s="174"/>
      <c r="AG95" s="236">
        <f t="shared" si="47"/>
        <v>0</v>
      </c>
      <c r="AH95" s="174"/>
      <c r="AI95" s="174"/>
      <c r="AJ95" s="174"/>
      <c r="AK95" s="155"/>
      <c r="AL95" s="155"/>
      <c r="AM95" s="155"/>
    </row>
    <row r="96" spans="1:39" s="124" customFormat="1" ht="14" x14ac:dyDescent="0.2">
      <c r="A96" s="216"/>
      <c r="B96" s="227"/>
      <c r="C96" s="227"/>
      <c r="D96" s="159"/>
      <c r="E96" s="242"/>
      <c r="F96" s="162"/>
      <c r="G96" s="163"/>
      <c r="H96" s="245"/>
      <c r="I96" s="245"/>
      <c r="J96" s="163"/>
      <c r="K96" s="225"/>
      <c r="L96" s="225"/>
      <c r="M96" s="225"/>
      <c r="N96" s="225"/>
      <c r="O96" s="245"/>
      <c r="P96" s="246"/>
      <c r="Q96" s="203"/>
      <c r="R96" s="238"/>
      <c r="S96" s="238"/>
      <c r="T96" s="238"/>
      <c r="U96" s="174"/>
      <c r="V96" s="207">
        <f t="shared" si="46"/>
        <v>0</v>
      </c>
      <c r="W96" s="174"/>
      <c r="X96" s="174"/>
      <c r="Y96" s="174"/>
      <c r="Z96" s="174"/>
      <c r="AA96" s="174"/>
      <c r="AB96" s="174"/>
      <c r="AC96" s="178">
        <f t="shared" si="37"/>
        <v>0</v>
      </c>
      <c r="AD96" s="178"/>
      <c r="AE96" s="178"/>
      <c r="AF96" s="174"/>
      <c r="AG96" s="236">
        <f t="shared" si="47"/>
        <v>0</v>
      </c>
      <c r="AH96" s="174"/>
      <c r="AI96" s="174"/>
      <c r="AJ96" s="174"/>
      <c r="AK96" s="155"/>
      <c r="AL96" s="155"/>
      <c r="AM96" s="155"/>
    </row>
    <row r="97" spans="1:39" s="124" customFormat="1" ht="14" x14ac:dyDescent="0.2">
      <c r="A97" s="216"/>
      <c r="B97" s="227"/>
      <c r="C97" s="227"/>
      <c r="D97" s="159"/>
      <c r="E97" s="242"/>
      <c r="F97" s="162"/>
      <c r="G97" s="163"/>
      <c r="H97" s="245"/>
      <c r="I97" s="245"/>
      <c r="J97" s="163"/>
      <c r="K97" s="225"/>
      <c r="L97" s="225"/>
      <c r="M97" s="225"/>
      <c r="N97" s="225"/>
      <c r="O97" s="245"/>
      <c r="P97" s="246"/>
      <c r="Q97" s="203"/>
      <c r="R97" s="238"/>
      <c r="S97" s="238"/>
      <c r="T97" s="238"/>
      <c r="U97" s="174"/>
      <c r="V97" s="207">
        <f t="shared" si="46"/>
        <v>0</v>
      </c>
      <c r="W97" s="174"/>
      <c r="X97" s="174"/>
      <c r="Y97" s="174"/>
      <c r="Z97" s="174"/>
      <c r="AA97" s="174"/>
      <c r="AB97" s="174"/>
      <c r="AC97" s="178">
        <f t="shared" si="37"/>
        <v>0</v>
      </c>
      <c r="AD97" s="178"/>
      <c r="AE97" s="178"/>
      <c r="AF97" s="174"/>
      <c r="AG97" s="236">
        <f t="shared" si="47"/>
        <v>0</v>
      </c>
      <c r="AH97" s="174"/>
      <c r="AI97" s="174"/>
      <c r="AJ97" s="174"/>
      <c r="AK97" s="155"/>
      <c r="AL97" s="155"/>
      <c r="AM97" s="155"/>
    </row>
    <row r="98" spans="1:39" s="124" customFormat="1" x14ac:dyDescent="0.2">
      <c r="A98" s="230" t="s">
        <v>44</v>
      </c>
      <c r="B98" s="217" t="s">
        <v>45</v>
      </c>
      <c r="C98" s="217"/>
      <c r="D98" s="204" t="s">
        <v>213</v>
      </c>
      <c r="E98" s="242"/>
      <c r="F98" s="162"/>
      <c r="G98" s="163"/>
      <c r="H98" s="245"/>
      <c r="I98" s="245"/>
      <c r="J98" s="163"/>
      <c r="K98" s="225"/>
      <c r="L98" s="225"/>
      <c r="M98" s="225"/>
      <c r="N98" s="225"/>
      <c r="O98" s="245"/>
      <c r="P98" s="246"/>
      <c r="Q98" s="203"/>
      <c r="R98" s="238"/>
      <c r="S98" s="238"/>
      <c r="T98" s="238"/>
      <c r="U98" s="174"/>
      <c r="V98" s="207">
        <f t="shared" si="46"/>
        <v>0</v>
      </c>
      <c r="W98" s="174"/>
      <c r="X98" s="174"/>
      <c r="Y98" s="174"/>
      <c r="Z98" s="174"/>
      <c r="AA98" s="174"/>
      <c r="AB98" s="174"/>
      <c r="AC98" s="178">
        <f t="shared" si="37"/>
        <v>0</v>
      </c>
      <c r="AD98" s="178"/>
      <c r="AE98" s="178"/>
      <c r="AF98" s="174"/>
      <c r="AG98" s="236">
        <f t="shared" si="47"/>
        <v>0</v>
      </c>
      <c r="AH98" s="174"/>
      <c r="AI98" s="174"/>
      <c r="AJ98" s="174"/>
      <c r="AK98" s="155"/>
      <c r="AL98" s="155"/>
      <c r="AM98" s="155"/>
    </row>
    <row r="99" spans="1:39" s="124" customFormat="1" ht="14" x14ac:dyDescent="0.2">
      <c r="A99" s="216"/>
      <c r="B99" s="227"/>
      <c r="C99" s="227"/>
      <c r="D99" s="159"/>
      <c r="E99" s="242"/>
      <c r="F99" s="162"/>
      <c r="G99" s="163"/>
      <c r="H99" s="245"/>
      <c r="I99" s="245"/>
      <c r="J99" s="163"/>
      <c r="K99" s="225"/>
      <c r="L99" s="225"/>
      <c r="M99" s="225"/>
      <c r="N99" s="225"/>
      <c r="O99" s="245"/>
      <c r="P99" s="246"/>
      <c r="Q99" s="203"/>
      <c r="R99" s="238"/>
      <c r="S99" s="238"/>
      <c r="T99" s="238"/>
      <c r="U99" s="174"/>
      <c r="V99" s="207">
        <f t="shared" si="46"/>
        <v>0</v>
      </c>
      <c r="W99" s="174"/>
      <c r="X99" s="174"/>
      <c r="Y99" s="174"/>
      <c r="Z99" s="174"/>
      <c r="AA99" s="174"/>
      <c r="AB99" s="174"/>
      <c r="AC99" s="178">
        <f t="shared" si="37"/>
        <v>0</v>
      </c>
      <c r="AD99" s="178"/>
      <c r="AE99" s="178"/>
      <c r="AF99" s="174"/>
      <c r="AG99" s="236">
        <f t="shared" si="47"/>
        <v>0</v>
      </c>
      <c r="AH99" s="174"/>
      <c r="AI99" s="174"/>
      <c r="AJ99" s="174"/>
      <c r="AK99" s="155"/>
      <c r="AL99" s="155"/>
      <c r="AM99" s="155"/>
    </row>
    <row r="100" spans="1:39" s="124" customFormat="1" x14ac:dyDescent="0.2">
      <c r="A100" s="216"/>
      <c r="B100" s="277"/>
      <c r="C100" s="277"/>
      <c r="D100" s="177"/>
      <c r="E100" s="177"/>
      <c r="F100" s="177"/>
      <c r="G100" s="203"/>
      <c r="H100" s="203"/>
      <c r="I100" s="203"/>
      <c r="J100" s="203"/>
      <c r="K100" s="177"/>
      <c r="L100" s="177"/>
      <c r="M100" s="177"/>
      <c r="N100" s="177"/>
      <c r="O100" s="177"/>
      <c r="P100" s="177"/>
      <c r="Q100" s="203"/>
      <c r="R100" s="12"/>
      <c r="S100" s="12"/>
      <c r="T100" s="12"/>
      <c r="U100" s="207"/>
      <c r="V100" s="207">
        <f t="shared" si="46"/>
        <v>0</v>
      </c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236">
        <f t="shared" si="47"/>
        <v>0</v>
      </c>
      <c r="AH100" s="174"/>
      <c r="AI100" s="174"/>
      <c r="AJ100" s="174"/>
      <c r="AK100" s="155"/>
      <c r="AL100" s="155"/>
      <c r="AM100" s="155"/>
    </row>
    <row r="103" spans="1:39" x14ac:dyDescent="0.2">
      <c r="B103" s="716" t="s">
        <v>116</v>
      </c>
      <c r="C103" s="716"/>
      <c r="D103" s="716"/>
      <c r="E103" s="716"/>
      <c r="F103" s="716"/>
      <c r="G103" s="188"/>
      <c r="H103" s="188"/>
      <c r="I103" s="188"/>
      <c r="J103" s="188"/>
      <c r="K103" s="134"/>
      <c r="L103" s="134"/>
      <c r="M103" s="134"/>
      <c r="N103" s="720" t="s">
        <v>592</v>
      </c>
      <c r="O103" s="720"/>
      <c r="P103" s="720"/>
      <c r="Q103" s="132"/>
      <c r="R103" s="132"/>
      <c r="S103" s="132"/>
      <c r="T103" s="132"/>
    </row>
    <row r="104" spans="1:39" s="131" customFormat="1" x14ac:dyDescent="0.2">
      <c r="A104" s="25"/>
      <c r="B104" s="716" t="s">
        <v>377</v>
      </c>
      <c r="C104" s="716"/>
      <c r="D104" s="716"/>
      <c r="E104" s="716"/>
      <c r="F104" s="716"/>
      <c r="G104" s="188"/>
      <c r="H104" s="188"/>
      <c r="I104" s="188"/>
      <c r="J104" s="188"/>
      <c r="K104" s="134"/>
      <c r="L104" s="134"/>
      <c r="M104" s="134"/>
      <c r="N104" s="134"/>
      <c r="O104" s="134"/>
      <c r="P104" s="186"/>
      <c r="Q104" s="190"/>
      <c r="R104" s="25"/>
      <c r="S104" s="25"/>
      <c r="T104" s="25"/>
      <c r="V104"/>
      <c r="W104"/>
      <c r="X104"/>
      <c r="Y104"/>
      <c r="Z104"/>
      <c r="AA104"/>
      <c r="AB104"/>
      <c r="AC104"/>
      <c r="AD104" s="13"/>
      <c r="AE104"/>
      <c r="AF104"/>
      <c r="AG104"/>
      <c r="AH104"/>
      <c r="AI104"/>
      <c r="AJ104"/>
      <c r="AK104"/>
      <c r="AL104"/>
      <c r="AM104"/>
    </row>
    <row r="105" spans="1:39" s="131" customFormat="1" x14ac:dyDescent="0.2">
      <c r="A105" s="25"/>
      <c r="B105" s="716" t="s">
        <v>117</v>
      </c>
      <c r="C105" s="716"/>
      <c r="D105" s="716"/>
      <c r="E105" s="716"/>
      <c r="F105" s="716"/>
      <c r="G105" s="188"/>
      <c r="H105" s="188"/>
      <c r="I105" s="188"/>
      <c r="J105" s="188"/>
      <c r="K105" s="134"/>
      <c r="L105" s="134"/>
      <c r="M105" s="134"/>
      <c r="N105" s="720" t="s">
        <v>115</v>
      </c>
      <c r="O105" s="720"/>
      <c r="P105" s="720"/>
      <c r="Q105" s="132"/>
      <c r="R105" s="132"/>
      <c r="S105" s="132"/>
      <c r="T105" s="132"/>
      <c r="V105"/>
      <c r="W105"/>
      <c r="X105"/>
      <c r="Y105"/>
      <c r="Z105"/>
      <c r="AA105"/>
      <c r="AB105"/>
      <c r="AC105"/>
      <c r="AD105" s="13"/>
      <c r="AE105"/>
      <c r="AF105"/>
      <c r="AG105"/>
      <c r="AH105"/>
      <c r="AI105"/>
      <c r="AJ105"/>
      <c r="AK105"/>
      <c r="AL105"/>
      <c r="AM105"/>
    </row>
    <row r="106" spans="1:39" s="131" customFormat="1" x14ac:dyDescent="0.2">
      <c r="A106" s="25"/>
      <c r="B106" s="121"/>
      <c r="C106" s="121"/>
      <c r="D106" s="121"/>
      <c r="E106" s="121"/>
      <c r="F106" s="121"/>
      <c r="G106" s="188"/>
      <c r="H106" s="188"/>
      <c r="I106" s="188"/>
      <c r="J106" s="188"/>
      <c r="K106" s="134"/>
      <c r="L106" s="134"/>
      <c r="M106" s="134"/>
      <c r="N106" s="134"/>
      <c r="O106" s="134"/>
      <c r="P106" s="135"/>
      <c r="Q106" s="190"/>
      <c r="R106" s="25"/>
      <c r="S106" s="25"/>
      <c r="T106" s="25"/>
      <c r="V106"/>
      <c r="W106"/>
      <c r="X106"/>
      <c r="Y106"/>
      <c r="Z106"/>
      <c r="AA106"/>
      <c r="AB106"/>
      <c r="AC106"/>
      <c r="AD106" s="13"/>
      <c r="AE106"/>
      <c r="AF106"/>
      <c r="AG106"/>
      <c r="AH106"/>
      <c r="AI106"/>
      <c r="AJ106"/>
      <c r="AK106"/>
      <c r="AL106"/>
      <c r="AM106"/>
    </row>
    <row r="107" spans="1:39" s="131" customFormat="1" x14ac:dyDescent="0.2">
      <c r="A107" s="25"/>
      <c r="B107" s="121"/>
      <c r="C107" s="121"/>
      <c r="D107" s="121"/>
      <c r="E107" s="121"/>
      <c r="F107" s="121"/>
      <c r="G107" s="188"/>
      <c r="H107" s="188"/>
      <c r="I107" s="188"/>
      <c r="J107" s="188"/>
      <c r="K107" s="134"/>
      <c r="L107" s="134"/>
      <c r="M107" s="134"/>
      <c r="N107" s="134"/>
      <c r="O107" s="134"/>
      <c r="P107" s="135"/>
      <c r="Q107" s="190"/>
      <c r="R107" s="25"/>
      <c r="S107" s="25"/>
      <c r="T107" s="25"/>
      <c r="V107"/>
      <c r="W107"/>
      <c r="X107"/>
      <c r="Y107"/>
      <c r="Z107"/>
      <c r="AA107"/>
      <c r="AB107"/>
      <c r="AC107"/>
      <c r="AD107" s="13"/>
      <c r="AE107"/>
      <c r="AF107"/>
      <c r="AG107"/>
      <c r="AH107"/>
      <c r="AI107"/>
      <c r="AJ107"/>
      <c r="AK107"/>
      <c r="AL107"/>
      <c r="AM107"/>
    </row>
    <row r="108" spans="1:39" s="131" customFormat="1" x14ac:dyDescent="0.2">
      <c r="A108" s="25"/>
      <c r="B108" s="134"/>
      <c r="C108" s="134"/>
      <c r="D108" s="135"/>
      <c r="E108" s="135"/>
      <c r="F108" s="135"/>
      <c r="G108" s="188"/>
      <c r="H108" s="188"/>
      <c r="I108" s="188"/>
      <c r="J108" s="188"/>
      <c r="K108" s="134"/>
      <c r="L108" s="134"/>
      <c r="M108" s="134"/>
      <c r="N108" s="134"/>
      <c r="O108" s="134"/>
      <c r="P108" s="135"/>
      <c r="Q108" s="190"/>
      <c r="R108" s="25"/>
      <c r="S108" s="25"/>
      <c r="T108" s="25"/>
      <c r="V108"/>
      <c r="W108"/>
      <c r="X108"/>
      <c r="Y108"/>
      <c r="Z108"/>
      <c r="AA108"/>
      <c r="AB108"/>
      <c r="AC108"/>
      <c r="AD108" s="13"/>
      <c r="AE108"/>
      <c r="AF108"/>
      <c r="AG108"/>
      <c r="AH108"/>
      <c r="AI108"/>
      <c r="AJ108"/>
      <c r="AK108"/>
      <c r="AL108"/>
      <c r="AM108"/>
    </row>
    <row r="109" spans="1:39" s="131" customFormat="1" x14ac:dyDescent="0.2">
      <c r="A109" s="25"/>
      <c r="B109" s="135"/>
      <c r="C109" s="135"/>
      <c r="D109" s="135"/>
      <c r="E109" s="135"/>
      <c r="F109" s="135"/>
      <c r="G109" s="188"/>
      <c r="H109" s="188"/>
      <c r="I109" s="188"/>
      <c r="J109" s="188"/>
      <c r="K109" s="134"/>
      <c r="L109" s="134"/>
      <c r="M109" s="134"/>
      <c r="N109" s="134"/>
      <c r="O109" s="134"/>
      <c r="P109" s="135"/>
      <c r="Q109" s="190"/>
      <c r="R109" s="25"/>
      <c r="S109" s="25"/>
      <c r="T109" s="25"/>
      <c r="V109"/>
      <c r="W109"/>
      <c r="X109"/>
      <c r="Y109"/>
      <c r="Z109"/>
      <c r="AA109"/>
      <c r="AB109"/>
      <c r="AC109"/>
      <c r="AD109" s="13"/>
      <c r="AE109"/>
      <c r="AF109"/>
      <c r="AG109"/>
      <c r="AH109"/>
      <c r="AI109"/>
      <c r="AJ109"/>
      <c r="AK109"/>
      <c r="AL109"/>
      <c r="AM109"/>
    </row>
    <row r="110" spans="1:39" s="131" customFormat="1" x14ac:dyDescent="0.2">
      <c r="A110" s="25"/>
      <c r="B110" s="135"/>
      <c r="C110" s="135"/>
      <c r="D110" s="135"/>
      <c r="E110" s="135"/>
      <c r="F110" s="135"/>
      <c r="G110" s="188"/>
      <c r="H110" s="188"/>
      <c r="I110" s="188"/>
      <c r="J110" s="188"/>
      <c r="K110" s="134"/>
      <c r="L110" s="134"/>
      <c r="M110" s="134"/>
      <c r="N110" s="134"/>
      <c r="O110" s="134"/>
      <c r="P110" s="135"/>
      <c r="Q110" s="190"/>
      <c r="R110" s="25"/>
      <c r="S110" s="25"/>
      <c r="T110" s="25"/>
      <c r="V110"/>
      <c r="W110"/>
      <c r="X110"/>
      <c r="Y110"/>
      <c r="Z110"/>
      <c r="AA110"/>
      <c r="AB110"/>
      <c r="AC110"/>
      <c r="AD110" s="13"/>
      <c r="AE110"/>
      <c r="AF110"/>
      <c r="AG110"/>
      <c r="AH110"/>
      <c r="AI110"/>
      <c r="AJ110"/>
      <c r="AK110"/>
      <c r="AL110"/>
      <c r="AM110"/>
    </row>
    <row r="111" spans="1:39" s="131" customFormat="1" x14ac:dyDescent="0.2">
      <c r="A111" s="25"/>
      <c r="B111" s="717" t="s">
        <v>375</v>
      </c>
      <c r="C111" s="717"/>
      <c r="D111" s="717"/>
      <c r="E111" s="717"/>
      <c r="F111" s="717"/>
      <c r="G111" s="188"/>
      <c r="H111" s="188"/>
      <c r="I111" s="188"/>
      <c r="J111" s="188"/>
      <c r="K111" s="134"/>
      <c r="L111" s="134"/>
      <c r="M111" s="134"/>
      <c r="N111" s="717" t="s">
        <v>353</v>
      </c>
      <c r="O111" s="717"/>
      <c r="P111" s="717"/>
      <c r="Q111" s="128"/>
      <c r="R111" s="187"/>
      <c r="S111" s="187"/>
      <c r="T111" s="187"/>
      <c r="V111"/>
      <c r="W111"/>
      <c r="X111"/>
      <c r="Y111"/>
      <c r="Z111"/>
      <c r="AA111"/>
      <c r="AB111"/>
      <c r="AC111"/>
      <c r="AD111" s="13"/>
      <c r="AE111"/>
      <c r="AF111"/>
      <c r="AG111"/>
      <c r="AH111"/>
      <c r="AI111"/>
      <c r="AJ111"/>
      <c r="AK111"/>
      <c r="AL111"/>
      <c r="AM111"/>
    </row>
    <row r="112" spans="1:39" s="131" customFormat="1" x14ac:dyDescent="0.2">
      <c r="A112" s="25"/>
      <c r="B112" s="718" t="s">
        <v>376</v>
      </c>
      <c r="C112" s="718"/>
      <c r="D112" s="718"/>
      <c r="E112" s="718"/>
      <c r="F112" s="718"/>
      <c r="G112" s="188"/>
      <c r="H112" s="188"/>
      <c r="I112" s="188"/>
      <c r="J112" s="188"/>
      <c r="K112" s="134"/>
      <c r="L112" s="134"/>
      <c r="M112" s="134"/>
      <c r="N112" s="718" t="s">
        <v>374</v>
      </c>
      <c r="O112" s="718"/>
      <c r="P112" s="718"/>
      <c r="Q112" s="127"/>
      <c r="R112" s="132"/>
      <c r="S112" s="132"/>
      <c r="T112" s="132"/>
      <c r="V112"/>
      <c r="W112"/>
      <c r="X112"/>
      <c r="Y112"/>
      <c r="Z112"/>
      <c r="AA112"/>
      <c r="AB112"/>
      <c r="AC112"/>
      <c r="AD112" s="13"/>
      <c r="AE112"/>
      <c r="AF112"/>
      <c r="AG112"/>
      <c r="AH112"/>
      <c r="AI112"/>
      <c r="AJ112"/>
      <c r="AK112"/>
      <c r="AL112"/>
      <c r="AM112"/>
    </row>
    <row r="113" spans="1:39" s="131" customFormat="1" x14ac:dyDescent="0.2">
      <c r="A113" s="25"/>
      <c r="B113" s="719"/>
      <c r="C113" s="719"/>
      <c r="D113" s="719"/>
      <c r="E113" s="719"/>
      <c r="F113" s="134"/>
      <c r="G113" s="188"/>
      <c r="H113" s="188"/>
      <c r="I113" s="188"/>
      <c r="J113" s="188"/>
      <c r="K113" s="134"/>
      <c r="L113" s="134"/>
      <c r="M113" s="134"/>
      <c r="N113" s="134"/>
      <c r="O113" s="134"/>
      <c r="P113" s="119"/>
      <c r="Q113" s="187"/>
      <c r="R113" s="187"/>
      <c r="S113" s="187"/>
      <c r="T113" s="187"/>
      <c r="V113"/>
      <c r="W113"/>
      <c r="X113"/>
      <c r="Y113"/>
      <c r="Z113"/>
      <c r="AA113"/>
      <c r="AB113"/>
      <c r="AC113"/>
      <c r="AD113" s="13"/>
      <c r="AE113"/>
      <c r="AF113"/>
      <c r="AG113"/>
      <c r="AH113"/>
      <c r="AI113"/>
      <c r="AJ113"/>
      <c r="AK113"/>
      <c r="AL113"/>
      <c r="AM113"/>
    </row>
    <row r="114" spans="1:39" s="131" customFormat="1" x14ac:dyDescent="0.2">
      <c r="A114" s="25"/>
      <c r="B114" s="716"/>
      <c r="C114" s="716"/>
      <c r="D114" s="716"/>
      <c r="E114" s="716"/>
      <c r="F114" s="134"/>
      <c r="G114" s="188"/>
      <c r="H114" s="188"/>
      <c r="I114" s="188"/>
      <c r="J114" s="188"/>
      <c r="K114" s="134"/>
      <c r="L114" s="134"/>
      <c r="M114" s="134"/>
      <c r="N114" s="134"/>
      <c r="O114" s="134"/>
      <c r="P114" s="121"/>
      <c r="Q114" s="189"/>
      <c r="R114" s="189"/>
      <c r="S114" s="189"/>
      <c r="T114" s="189"/>
      <c r="V114"/>
      <c r="W114"/>
      <c r="X114"/>
      <c r="Y114"/>
      <c r="Z114"/>
      <c r="AA114"/>
      <c r="AB114"/>
      <c r="AC114"/>
      <c r="AD114" s="13"/>
      <c r="AE114"/>
      <c r="AF114"/>
      <c r="AG114"/>
      <c r="AH114"/>
      <c r="AI114"/>
      <c r="AJ114"/>
      <c r="AK114"/>
      <c r="AL114"/>
      <c r="AM114"/>
    </row>
  </sheetData>
  <autoFilter ref="A10:AJ100" xr:uid="{00000000-0009-0000-0000-000004000000}"/>
  <mergeCells count="51">
    <mergeCell ref="Q7:Q9"/>
    <mergeCell ref="A3:T3"/>
    <mergeCell ref="A4:T4"/>
    <mergeCell ref="A5:T5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N7"/>
    <mergeCell ref="O7:O9"/>
    <mergeCell ref="P7:P9"/>
    <mergeCell ref="AE7:AE9"/>
    <mergeCell ref="R7:T7"/>
    <mergeCell ref="U7:U9"/>
    <mergeCell ref="V7:V9"/>
    <mergeCell ref="W7:W9"/>
    <mergeCell ref="X7:X9"/>
    <mergeCell ref="Y7:Y9"/>
    <mergeCell ref="R8:R9"/>
    <mergeCell ref="S8:T8"/>
    <mergeCell ref="Z7:Z9"/>
    <mergeCell ref="AA7:AA9"/>
    <mergeCell ref="AB7:AB9"/>
    <mergeCell ref="AC7:AC9"/>
    <mergeCell ref="AD7:AD9"/>
    <mergeCell ref="J8:J9"/>
    <mergeCell ref="K8:K9"/>
    <mergeCell ref="L8:L9"/>
    <mergeCell ref="M8:M9"/>
    <mergeCell ref="N8:N9"/>
    <mergeCell ref="AF7:AF9"/>
    <mergeCell ref="AG7:AG9"/>
    <mergeCell ref="AH7:AH9"/>
    <mergeCell ref="AI7:AI9"/>
    <mergeCell ref="AJ7:AJ9"/>
    <mergeCell ref="B112:F112"/>
    <mergeCell ref="N112:P112"/>
    <mergeCell ref="B113:E113"/>
    <mergeCell ref="B114:E114"/>
    <mergeCell ref="B103:F103"/>
    <mergeCell ref="N103:P103"/>
    <mergeCell ref="B104:F104"/>
    <mergeCell ref="B105:F105"/>
    <mergeCell ref="N105:P105"/>
    <mergeCell ref="B111:F111"/>
    <mergeCell ref="N111:P111"/>
  </mergeCells>
  <printOptions horizontalCentered="1"/>
  <pageMargins left="0.75" right="0.27" top="0.70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Q40"/>
  <sheetViews>
    <sheetView view="pageBreakPreview" zoomScaleNormal="80" zoomScaleSheetLayoutView="100" workbookViewId="0">
      <selection activeCell="E14" sqref="E14"/>
    </sheetView>
  </sheetViews>
  <sheetFormatPr baseColWidth="10" defaultColWidth="8.83203125" defaultRowHeight="15" x14ac:dyDescent="0.2"/>
  <cols>
    <col min="1" max="1" width="6.5" style="25" customWidth="1"/>
    <col min="2" max="2" width="23.5" style="25" customWidth="1"/>
    <col min="3" max="3" width="13.33203125" style="25" customWidth="1"/>
    <col min="4" max="4" width="13" style="25" customWidth="1"/>
    <col min="5" max="5" width="10.5" style="25" customWidth="1"/>
    <col min="6" max="6" width="13" style="25" customWidth="1"/>
    <col min="7" max="7" width="16.6640625" style="25" customWidth="1"/>
    <col min="8" max="8" width="8.83203125" style="25" customWidth="1"/>
    <col min="9" max="9" width="10" style="25" customWidth="1"/>
    <col min="10" max="10" width="9.1640625" style="25" customWidth="1"/>
    <col min="11" max="11" width="13.33203125" style="25" customWidth="1"/>
    <col min="12" max="12" width="11.1640625" style="25" customWidth="1"/>
    <col min="13" max="13" width="11.5" style="25" customWidth="1"/>
    <col min="14" max="14" width="12.5" style="25" customWidth="1"/>
    <col min="15" max="15" width="11.6640625" style="25" hidden="1" customWidth="1"/>
    <col min="16" max="16" width="12" style="25" hidden="1" customWidth="1"/>
    <col min="17" max="17" width="10.83203125" style="25" hidden="1" customWidth="1"/>
    <col min="20" max="20" width="12.33203125" bestFit="1" customWidth="1"/>
  </cols>
  <sheetData>
    <row r="1" spans="1:17" ht="26.25" customHeight="1" x14ac:dyDescent="0.2"/>
    <row r="2" spans="1:17" s="328" customFormat="1" ht="25" x14ac:dyDescent="0.25">
      <c r="A2" s="742" t="s">
        <v>341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</row>
    <row r="3" spans="1:17" s="328" customFormat="1" ht="25" x14ac:dyDescent="0.25">
      <c r="A3" s="742" t="s">
        <v>649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</row>
    <row r="4" spans="1:17" s="328" customFormat="1" ht="25" x14ac:dyDescent="0.25">
      <c r="A4" s="742"/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  <c r="P4" s="742"/>
      <c r="Q4" s="742"/>
    </row>
    <row r="5" spans="1:17" s="663" customFormat="1" thickBot="1" x14ac:dyDescent="0.2">
      <c r="A5" s="740" t="s">
        <v>795</v>
      </c>
      <c r="B5" s="740"/>
      <c r="C5" s="740"/>
      <c r="D5" s="740"/>
      <c r="E5" s="662"/>
      <c r="F5" s="662"/>
      <c r="G5" s="662"/>
      <c r="H5" s="662"/>
      <c r="I5" s="662"/>
      <c r="J5" s="662"/>
      <c r="K5" s="662"/>
      <c r="L5" s="662"/>
      <c r="M5" s="329"/>
      <c r="N5" s="662"/>
      <c r="O5" s="329"/>
      <c r="P5" s="329"/>
      <c r="Q5" s="329"/>
    </row>
    <row r="6" spans="1:17" s="435" customFormat="1" ht="22" customHeight="1" x14ac:dyDescent="0.15">
      <c r="A6" s="743" t="s">
        <v>735</v>
      </c>
      <c r="B6" s="728" t="s">
        <v>615</v>
      </c>
      <c r="C6" s="728" t="s">
        <v>646</v>
      </c>
      <c r="D6" s="728"/>
      <c r="E6" s="728" t="s">
        <v>638</v>
      </c>
      <c r="F6" s="728" t="s">
        <v>650</v>
      </c>
      <c r="G6" s="728" t="s">
        <v>651</v>
      </c>
      <c r="H6" s="728" t="s">
        <v>641</v>
      </c>
      <c r="I6" s="728"/>
      <c r="J6" s="728"/>
      <c r="K6" s="728"/>
      <c r="L6" s="728" t="s">
        <v>652</v>
      </c>
      <c r="M6" s="728" t="s">
        <v>798</v>
      </c>
      <c r="N6" s="731" t="s">
        <v>624</v>
      </c>
      <c r="O6" s="734" t="s">
        <v>111</v>
      </c>
      <c r="P6" s="734"/>
      <c r="Q6" s="735"/>
    </row>
    <row r="7" spans="1:17" s="328" customFormat="1" ht="24" customHeight="1" x14ac:dyDescent="0.15">
      <c r="A7" s="744"/>
      <c r="B7" s="729"/>
      <c r="C7" s="729" t="s">
        <v>616</v>
      </c>
      <c r="D7" s="729" t="s">
        <v>617</v>
      </c>
      <c r="E7" s="729"/>
      <c r="F7" s="729"/>
      <c r="G7" s="729"/>
      <c r="H7" s="736" t="s">
        <v>653</v>
      </c>
      <c r="I7" s="736" t="s">
        <v>654</v>
      </c>
      <c r="J7" s="736"/>
      <c r="K7" s="736" t="s">
        <v>655</v>
      </c>
      <c r="L7" s="729"/>
      <c r="M7" s="729"/>
      <c r="N7" s="732"/>
      <c r="O7" s="738" t="s">
        <v>112</v>
      </c>
      <c r="P7" s="746" t="s">
        <v>113</v>
      </c>
      <c r="Q7" s="747"/>
    </row>
    <row r="8" spans="1:17" s="328" customFormat="1" ht="28.5" customHeight="1" thickBot="1" x14ac:dyDescent="0.2">
      <c r="A8" s="745"/>
      <c r="B8" s="730"/>
      <c r="C8" s="730"/>
      <c r="D8" s="730"/>
      <c r="E8" s="730"/>
      <c r="F8" s="730"/>
      <c r="G8" s="730"/>
      <c r="H8" s="737"/>
      <c r="I8" s="425" t="s">
        <v>645</v>
      </c>
      <c r="J8" s="425" t="s">
        <v>646</v>
      </c>
      <c r="K8" s="737"/>
      <c r="L8" s="730"/>
      <c r="M8" s="730"/>
      <c r="N8" s="733"/>
      <c r="O8" s="739"/>
      <c r="P8" s="664" t="s">
        <v>109</v>
      </c>
      <c r="Q8" s="381" t="s">
        <v>114</v>
      </c>
    </row>
    <row r="9" spans="1:17" s="328" customFormat="1" ht="21" customHeight="1" thickBot="1" x14ac:dyDescent="0.2">
      <c r="A9" s="370">
        <v>1</v>
      </c>
      <c r="B9" s="371">
        <v>2</v>
      </c>
      <c r="C9" s="371">
        <v>3</v>
      </c>
      <c r="D9" s="376">
        <v>4</v>
      </c>
      <c r="E9" s="376">
        <v>5</v>
      </c>
      <c r="F9" s="376">
        <v>6</v>
      </c>
      <c r="G9" s="376">
        <v>7</v>
      </c>
      <c r="H9" s="371">
        <v>8</v>
      </c>
      <c r="I9" s="371">
        <v>9</v>
      </c>
      <c r="J9" s="376">
        <v>10</v>
      </c>
      <c r="K9" s="371">
        <v>11</v>
      </c>
      <c r="L9" s="376">
        <v>12</v>
      </c>
      <c r="M9" s="371">
        <v>13</v>
      </c>
      <c r="N9" s="372">
        <v>14</v>
      </c>
      <c r="O9" s="679"/>
      <c r="P9" s="384"/>
      <c r="Q9" s="339"/>
    </row>
    <row r="10" spans="1:17" s="328" customFormat="1" thickTop="1" x14ac:dyDescent="0.15">
      <c r="A10" s="367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7"/>
      <c r="M10" s="341"/>
      <c r="N10" s="678"/>
      <c r="O10" s="670"/>
      <c r="P10" s="346"/>
      <c r="Q10" s="346"/>
    </row>
    <row r="11" spans="1:17" s="340" customFormat="1" ht="23" customHeight="1" x14ac:dyDescent="0.15">
      <c r="A11" s="672" t="s">
        <v>21</v>
      </c>
      <c r="B11" s="665" t="s">
        <v>797</v>
      </c>
      <c r="C11" s="666"/>
      <c r="D11" s="355"/>
      <c r="E11" s="355"/>
      <c r="F11" s="355"/>
      <c r="G11" s="355"/>
      <c r="H11" s="355"/>
      <c r="I11" s="355"/>
      <c r="J11" s="355"/>
      <c r="K11" s="355"/>
      <c r="L11" s="354"/>
      <c r="M11" s="346"/>
      <c r="N11" s="380"/>
      <c r="O11" s="670"/>
      <c r="P11" s="346"/>
      <c r="Q11" s="346"/>
    </row>
    <row r="12" spans="1:17" s="328" customFormat="1" ht="23" customHeight="1" x14ac:dyDescent="0.15">
      <c r="A12" s="672" t="s">
        <v>23</v>
      </c>
      <c r="B12" s="665" t="s">
        <v>386</v>
      </c>
      <c r="C12" s="667" t="s">
        <v>213</v>
      </c>
      <c r="D12" s="355"/>
      <c r="E12" s="355"/>
      <c r="F12" s="355"/>
      <c r="G12" s="355"/>
      <c r="H12" s="355"/>
      <c r="I12" s="355"/>
      <c r="J12" s="355"/>
      <c r="K12" s="355"/>
      <c r="L12" s="354"/>
      <c r="M12" s="346"/>
      <c r="N12" s="380"/>
      <c r="O12" s="670"/>
      <c r="P12" s="346"/>
      <c r="Q12" s="346"/>
    </row>
    <row r="13" spans="1:17" s="328" customFormat="1" ht="23" customHeight="1" x14ac:dyDescent="0.15">
      <c r="A13" s="673"/>
      <c r="B13" s="668"/>
      <c r="C13" s="669"/>
      <c r="D13" s="346"/>
      <c r="E13" s="346"/>
      <c r="F13" s="346"/>
      <c r="G13" s="346"/>
      <c r="H13" s="346"/>
      <c r="I13" s="346"/>
      <c r="J13" s="346"/>
      <c r="K13" s="346"/>
      <c r="L13" s="346"/>
      <c r="M13" s="346"/>
      <c r="N13" s="379"/>
      <c r="O13" s="670"/>
      <c r="P13" s="346"/>
      <c r="Q13" s="346"/>
    </row>
    <row r="14" spans="1:17" s="328" customFormat="1" ht="23" customHeight="1" thickBot="1" x14ac:dyDescent="0.2">
      <c r="A14" s="361"/>
      <c r="B14" s="674"/>
      <c r="C14" s="362"/>
      <c r="D14" s="362"/>
      <c r="E14" s="362"/>
      <c r="F14" s="362"/>
      <c r="G14" s="362"/>
      <c r="H14" s="674"/>
      <c r="I14" s="362"/>
      <c r="J14" s="362"/>
      <c r="K14" s="362"/>
      <c r="L14" s="674"/>
      <c r="M14" s="362"/>
      <c r="N14" s="675"/>
      <c r="O14" s="671"/>
      <c r="P14" s="381"/>
      <c r="Q14" s="381"/>
    </row>
    <row r="15" spans="1:17" s="328" customFormat="1" ht="14" x14ac:dyDescent="0.15">
      <c r="A15" s="329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 s="328" customFormat="1" ht="14" x14ac:dyDescent="0.15">
      <c r="A16" s="329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</row>
    <row r="17" spans="1:17" s="328" customFormat="1" ht="14" x14ac:dyDescent="0.15">
      <c r="A17" s="741" t="s">
        <v>116</v>
      </c>
      <c r="B17" s="741"/>
      <c r="C17" s="741"/>
      <c r="D17" s="741"/>
      <c r="E17" s="741"/>
      <c r="F17" s="333"/>
      <c r="G17" s="333"/>
      <c r="H17" s="333"/>
      <c r="I17" s="749" t="s">
        <v>785</v>
      </c>
      <c r="J17" s="749"/>
      <c r="K17" s="749"/>
      <c r="L17" s="749"/>
      <c r="M17" s="749"/>
      <c r="N17" s="749"/>
      <c r="O17" s="335"/>
      <c r="P17" s="335"/>
      <c r="Q17" s="335"/>
    </row>
    <row r="18" spans="1:17" s="328" customFormat="1" ht="14" x14ac:dyDescent="0.15">
      <c r="A18" s="741" t="s">
        <v>377</v>
      </c>
      <c r="B18" s="741"/>
      <c r="C18" s="741"/>
      <c r="D18" s="741"/>
      <c r="E18" s="741"/>
      <c r="F18" s="333"/>
      <c r="G18" s="333"/>
      <c r="H18" s="333"/>
      <c r="I18" s="333"/>
      <c r="J18" s="333"/>
      <c r="K18" s="334"/>
      <c r="L18" s="333"/>
      <c r="M18" s="333"/>
      <c r="N18" s="333"/>
      <c r="O18" s="333"/>
      <c r="P18" s="333"/>
      <c r="Q18" s="333"/>
    </row>
    <row r="19" spans="1:17" s="328" customFormat="1" ht="14" x14ac:dyDescent="0.15">
      <c r="A19" s="741" t="s">
        <v>786</v>
      </c>
      <c r="B19" s="741"/>
      <c r="C19" s="741"/>
      <c r="D19" s="741"/>
      <c r="E19" s="741"/>
      <c r="F19" s="333"/>
      <c r="G19" s="333"/>
      <c r="H19" s="333"/>
      <c r="I19" s="749" t="s">
        <v>796</v>
      </c>
      <c r="J19" s="749"/>
      <c r="K19" s="749"/>
      <c r="L19" s="749"/>
      <c r="M19" s="749"/>
      <c r="N19" s="749"/>
      <c r="O19" s="335"/>
      <c r="P19" s="335"/>
      <c r="Q19" s="335"/>
    </row>
    <row r="20" spans="1:17" s="328" customFormat="1" ht="14" x14ac:dyDescent="0.15">
      <c r="A20" s="335"/>
      <c r="B20" s="335"/>
      <c r="C20" s="335"/>
      <c r="D20" s="333"/>
      <c r="E20" s="333"/>
      <c r="F20" s="333"/>
      <c r="G20" s="333"/>
      <c r="H20" s="333"/>
      <c r="I20" s="333"/>
      <c r="J20" s="333"/>
      <c r="K20" s="336"/>
      <c r="L20" s="333"/>
      <c r="M20" s="333"/>
      <c r="N20" s="333"/>
      <c r="O20" s="333"/>
      <c r="P20" s="333"/>
      <c r="Q20" s="333"/>
    </row>
    <row r="21" spans="1:17" s="328" customFormat="1" ht="14" x14ac:dyDescent="0.15">
      <c r="A21" s="335"/>
      <c r="B21" s="335"/>
      <c r="C21" s="335"/>
      <c r="D21" s="333"/>
      <c r="E21" s="333"/>
      <c r="F21" s="333"/>
      <c r="G21" s="333"/>
      <c r="H21" s="333"/>
      <c r="I21" s="333"/>
      <c r="J21" s="333"/>
      <c r="K21" s="336"/>
      <c r="L21" s="333"/>
      <c r="M21" s="333"/>
      <c r="N21" s="333"/>
      <c r="O21" s="333"/>
      <c r="P21" s="333"/>
      <c r="Q21" s="333"/>
    </row>
    <row r="22" spans="1:17" s="328" customFormat="1" ht="14" x14ac:dyDescent="0.15">
      <c r="A22" s="336"/>
      <c r="B22" s="336"/>
      <c r="C22" s="336"/>
      <c r="D22" s="333"/>
      <c r="E22" s="333"/>
      <c r="F22" s="333"/>
      <c r="G22" s="333"/>
      <c r="H22" s="333"/>
      <c r="I22" s="333"/>
      <c r="J22" s="333"/>
      <c r="K22" s="336"/>
      <c r="L22" s="333"/>
      <c r="M22" s="333"/>
      <c r="N22" s="333"/>
      <c r="O22" s="333"/>
      <c r="P22" s="333"/>
      <c r="Q22" s="333"/>
    </row>
    <row r="23" spans="1:17" s="328" customFormat="1" ht="14" x14ac:dyDescent="0.15">
      <c r="A23" s="336"/>
      <c r="B23" s="336"/>
      <c r="C23" s="336"/>
      <c r="D23" s="333"/>
      <c r="E23" s="333"/>
      <c r="F23" s="333"/>
      <c r="G23" s="333"/>
      <c r="H23" s="333"/>
      <c r="I23" s="333"/>
      <c r="J23" s="333"/>
      <c r="K23" s="336"/>
      <c r="L23" s="333"/>
      <c r="M23" s="333"/>
      <c r="N23" s="333"/>
      <c r="O23" s="333"/>
      <c r="P23" s="333"/>
      <c r="Q23" s="333"/>
    </row>
    <row r="24" spans="1:17" s="328" customFormat="1" ht="14" x14ac:dyDescent="0.15">
      <c r="A24" s="336"/>
      <c r="B24" s="336"/>
      <c r="C24" s="336"/>
      <c r="D24" s="333"/>
      <c r="E24" s="333"/>
      <c r="F24" s="333"/>
      <c r="G24" s="333"/>
      <c r="H24" s="333"/>
      <c r="I24" s="333"/>
      <c r="J24" s="333"/>
      <c r="K24" s="336"/>
      <c r="L24" s="333"/>
      <c r="M24" s="333"/>
      <c r="N24" s="333"/>
      <c r="O24" s="333"/>
      <c r="P24" s="333"/>
      <c r="Q24" s="333"/>
    </row>
    <row r="25" spans="1:17" s="328" customFormat="1" ht="14" x14ac:dyDescent="0.15">
      <c r="A25" s="748" t="s">
        <v>787</v>
      </c>
      <c r="B25" s="748"/>
      <c r="C25" s="748"/>
      <c r="D25" s="748"/>
      <c r="E25" s="748"/>
      <c r="F25" s="333"/>
      <c r="G25" s="333"/>
      <c r="H25" s="333"/>
      <c r="I25" s="748" t="s">
        <v>353</v>
      </c>
      <c r="J25" s="748"/>
      <c r="K25" s="748"/>
      <c r="L25" s="748"/>
      <c r="M25" s="748"/>
      <c r="N25" s="748"/>
      <c r="O25" s="338"/>
      <c r="P25" s="338"/>
      <c r="Q25" s="338"/>
    </row>
    <row r="26" spans="1:17" s="328" customFormat="1" ht="14" x14ac:dyDescent="0.15">
      <c r="A26" s="741" t="s">
        <v>788</v>
      </c>
      <c r="B26" s="741"/>
      <c r="C26" s="741"/>
      <c r="D26" s="741"/>
      <c r="E26" s="741"/>
      <c r="F26" s="333"/>
      <c r="G26" s="333"/>
      <c r="H26" s="333"/>
      <c r="I26" s="741" t="s">
        <v>374</v>
      </c>
      <c r="J26" s="741"/>
      <c r="K26" s="741"/>
      <c r="L26" s="741"/>
      <c r="M26" s="741"/>
      <c r="N26" s="741"/>
      <c r="O26" s="335"/>
      <c r="P26" s="335"/>
      <c r="Q26" s="335"/>
    </row>
    <row r="27" spans="1:17" s="328" customFormat="1" ht="14" x14ac:dyDescent="0.15">
      <c r="A27" s="329"/>
      <c r="B27" s="338"/>
      <c r="C27" s="338"/>
      <c r="D27" s="338"/>
      <c r="E27" s="337"/>
      <c r="F27" s="337"/>
      <c r="G27" s="337"/>
      <c r="H27" s="338"/>
      <c r="I27" s="338"/>
      <c r="J27" s="338"/>
      <c r="K27" s="333"/>
      <c r="L27" s="333"/>
      <c r="M27" s="333"/>
      <c r="N27" s="338"/>
      <c r="O27" s="338"/>
      <c r="P27" s="338"/>
      <c r="Q27" s="338"/>
    </row>
    <row r="28" spans="1:17" s="328" customFormat="1" ht="14" x14ac:dyDescent="0.15">
      <c r="A28" s="329"/>
      <c r="B28" s="335"/>
      <c r="C28" s="335"/>
      <c r="D28" s="335"/>
      <c r="E28" s="334"/>
      <c r="F28" s="334"/>
      <c r="G28" s="334"/>
      <c r="H28" s="335"/>
      <c r="I28" s="335"/>
      <c r="J28" s="335"/>
      <c r="K28" s="333"/>
      <c r="L28" s="333"/>
      <c r="M28" s="333"/>
      <c r="N28" s="335"/>
      <c r="O28" s="335"/>
      <c r="P28" s="335"/>
      <c r="Q28" s="335"/>
    </row>
    <row r="29" spans="1:17" s="328" customFormat="1" ht="14" x14ac:dyDescent="0.15">
      <c r="A29" s="329"/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17" s="328" customFormat="1" ht="14" x14ac:dyDescent="0.15">
      <c r="A30" s="329"/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</row>
    <row r="31" spans="1:17" s="328" customFormat="1" ht="14" x14ac:dyDescent="0.15">
      <c r="A31" s="329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</row>
    <row r="32" spans="1:17" s="328" customFormat="1" ht="14" x14ac:dyDescent="0.15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</row>
    <row r="33" spans="1:17" s="328" customFormat="1" ht="14" x14ac:dyDescent="0.15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</row>
    <row r="34" spans="1:17" s="328" customFormat="1" ht="14" x14ac:dyDescent="0.15">
      <c r="A34" s="329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</row>
    <row r="35" spans="1:17" s="328" customFormat="1" ht="14" x14ac:dyDescent="0.15">
      <c r="A35" s="329"/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</row>
    <row r="36" spans="1:17" s="328" customFormat="1" ht="14" x14ac:dyDescent="0.15">
      <c r="A36" s="32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</row>
    <row r="37" spans="1:17" s="328" customFormat="1" ht="14" x14ac:dyDescent="0.15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</row>
    <row r="38" spans="1:17" s="328" customFormat="1" ht="14" x14ac:dyDescent="0.15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s="328" customFormat="1" ht="14" x14ac:dyDescent="0.15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</row>
    <row r="40" spans="1:17" s="328" customFormat="1" ht="14" x14ac:dyDescent="0.15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</row>
  </sheetData>
  <mergeCells count="31">
    <mergeCell ref="A25:E25"/>
    <mergeCell ref="A26:E26"/>
    <mergeCell ref="I17:N17"/>
    <mergeCell ref="I19:N19"/>
    <mergeCell ref="I25:N25"/>
    <mergeCell ref="I26:N26"/>
    <mergeCell ref="A5:D5"/>
    <mergeCell ref="A17:E17"/>
    <mergeCell ref="A18:E18"/>
    <mergeCell ref="A19:E19"/>
    <mergeCell ref="A2:Q2"/>
    <mergeCell ref="A3:Q3"/>
    <mergeCell ref="A4:Q4"/>
    <mergeCell ref="A6:A8"/>
    <mergeCell ref="B6:B8"/>
    <mergeCell ref="C6:D6"/>
    <mergeCell ref="E6:E8"/>
    <mergeCell ref="F6:F8"/>
    <mergeCell ref="G6:G8"/>
    <mergeCell ref="H6:K6"/>
    <mergeCell ref="P7:Q7"/>
    <mergeCell ref="L6:L8"/>
    <mergeCell ref="M6:M8"/>
    <mergeCell ref="N6:N8"/>
    <mergeCell ref="O6:Q6"/>
    <mergeCell ref="C7:C8"/>
    <mergeCell ref="D7:D8"/>
    <mergeCell ref="H7:H8"/>
    <mergeCell ref="I7:J7"/>
    <mergeCell ref="K7:K8"/>
    <mergeCell ref="O7:O8"/>
  </mergeCells>
  <printOptions horizontalCentered="1"/>
  <pageMargins left="0.25" right="1.02" top="0.95866141699999996" bottom="0.74803149606299202" header="0.31496062992126" footer="0.31496062992126"/>
  <pageSetup paperSize="5" scale="80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U108"/>
  <sheetViews>
    <sheetView tabSelected="1" view="pageBreakPreview" topLeftCell="C1" zoomScale="80" zoomScaleNormal="79" zoomScaleSheetLayoutView="80" zoomScalePageLayoutView="75" workbookViewId="0">
      <selection activeCell="J15" sqref="J15"/>
    </sheetView>
  </sheetViews>
  <sheetFormatPr baseColWidth="10" defaultColWidth="8.83203125" defaultRowHeight="15" x14ac:dyDescent="0.2"/>
  <cols>
    <col min="1" max="1" width="0" hidden="1" customWidth="1"/>
    <col min="2" max="2" width="16.6640625" hidden="1" customWidth="1"/>
    <col min="3" max="3" width="6.83203125" style="190" customWidth="1"/>
    <col min="4" max="4" width="25" style="13" customWidth="1"/>
    <col min="5" max="5" width="24.6640625" style="25" customWidth="1"/>
    <col min="6" max="6" width="10.83203125" style="25" customWidth="1"/>
    <col min="7" max="7" width="17.5" style="25" customWidth="1"/>
    <col min="8" max="8" width="10.1640625" style="190" customWidth="1"/>
    <col min="9" max="9" width="13" style="190" customWidth="1"/>
    <col min="10" max="10" width="12.83203125" style="190" customWidth="1"/>
    <col min="11" max="11" width="11" style="190" customWidth="1"/>
    <col min="12" max="12" width="20.33203125" style="25" customWidth="1"/>
    <col min="13" max="13" width="15.1640625" style="25" customWidth="1"/>
    <col min="14" max="14" width="10.6640625" style="25" customWidth="1"/>
    <col min="15" max="15" width="8.83203125" style="25" customWidth="1"/>
    <col min="16" max="16" width="12.1640625" style="25" customWidth="1"/>
    <col min="17" max="17" width="20.1640625" style="25" customWidth="1"/>
    <col min="18" max="18" width="13.83203125" style="190" customWidth="1"/>
    <col min="19" max="19" width="16.33203125" style="131" customWidth="1"/>
    <col min="20" max="20" width="19.1640625" customWidth="1"/>
    <col min="21" max="21" width="15.6640625" customWidth="1"/>
    <col min="22" max="22" width="18.5" style="13" customWidth="1"/>
    <col min="23" max="24" width="21.6640625" style="13" customWidth="1"/>
    <col min="25" max="25" width="18.1640625" style="13" customWidth="1"/>
    <col min="26" max="29" width="18.6640625" style="13" customWidth="1"/>
    <col min="30" max="30" width="18.6640625" style="179" customWidth="1"/>
    <col min="32" max="32" width="18" style="13" customWidth="1"/>
    <col min="33" max="33" width="23.5" customWidth="1"/>
    <col min="34" max="34" width="20.5" customWidth="1"/>
    <col min="35" max="35" width="30.6640625" customWidth="1"/>
    <col min="36" max="36" width="33.1640625" customWidth="1"/>
    <col min="37" max="37" width="33.1640625" style="323" customWidth="1"/>
    <col min="38" max="38" width="33.1640625" style="324" customWidth="1"/>
    <col min="39" max="39" width="36.5" style="324" customWidth="1"/>
    <col min="40" max="40" width="38.5" style="325" customWidth="1"/>
    <col min="41" max="41" width="37.6640625" style="325" customWidth="1"/>
    <col min="42" max="42" width="9.1640625" style="326"/>
    <col min="43" max="47" width="9.1640625" style="319"/>
  </cols>
  <sheetData>
    <row r="1" spans="2:47" s="328" customFormat="1" ht="14" x14ac:dyDescent="0.15">
      <c r="C1" s="430"/>
      <c r="D1" s="340"/>
      <c r="E1" s="329"/>
      <c r="F1" s="329"/>
      <c r="G1" s="329"/>
      <c r="H1" s="430"/>
      <c r="I1" s="430"/>
      <c r="J1" s="430"/>
      <c r="K1" s="430"/>
      <c r="L1" s="329"/>
      <c r="M1" s="329"/>
      <c r="N1" s="329"/>
      <c r="O1" s="329"/>
      <c r="P1" s="329"/>
      <c r="Q1" s="329"/>
      <c r="R1" s="430"/>
      <c r="S1" s="500"/>
      <c r="V1" s="340"/>
      <c r="W1" s="340"/>
      <c r="X1" s="340"/>
      <c r="Y1" s="340"/>
      <c r="Z1" s="340"/>
      <c r="AA1" s="340"/>
      <c r="AB1" s="340"/>
      <c r="AC1" s="340"/>
      <c r="AD1" s="431"/>
      <c r="AF1" s="340"/>
      <c r="AK1" s="501"/>
      <c r="AL1" s="502"/>
      <c r="AM1" s="502"/>
      <c r="AN1" s="503"/>
      <c r="AO1" s="503"/>
      <c r="AP1" s="504"/>
      <c r="AQ1" s="504"/>
      <c r="AR1" s="504"/>
      <c r="AS1" s="504"/>
      <c r="AT1" s="504"/>
      <c r="AU1" s="504"/>
    </row>
    <row r="2" spans="2:47" s="328" customFormat="1" ht="14" x14ac:dyDescent="0.15">
      <c r="C2" s="430"/>
      <c r="D2" s="340"/>
      <c r="E2" s="329"/>
      <c r="F2" s="329"/>
      <c r="G2" s="329"/>
      <c r="H2" s="430"/>
      <c r="I2" s="430"/>
      <c r="J2" s="430"/>
      <c r="K2" s="430"/>
      <c r="L2" s="329"/>
      <c r="M2" s="329"/>
      <c r="N2" s="329"/>
      <c r="O2" s="329"/>
      <c r="P2" s="329"/>
      <c r="Q2" s="505">
        <f>+Q12-Q6</f>
        <v>356081727.1343646</v>
      </c>
      <c r="R2" s="430"/>
      <c r="S2" s="500"/>
      <c r="V2" s="340"/>
      <c r="W2" s="340"/>
      <c r="X2" s="340"/>
      <c r="Y2" s="340"/>
      <c r="Z2" s="340"/>
      <c r="AA2" s="340"/>
      <c r="AB2" s="340"/>
      <c r="AC2" s="340"/>
      <c r="AD2" s="431"/>
      <c r="AF2" s="340"/>
      <c r="AK2" s="506"/>
      <c r="AL2" s="507"/>
      <c r="AM2" s="507"/>
      <c r="AN2" s="503"/>
      <c r="AO2" s="503"/>
      <c r="AP2" s="504"/>
      <c r="AQ2" s="504"/>
      <c r="AR2" s="504"/>
      <c r="AS2" s="504"/>
      <c r="AT2" s="504"/>
      <c r="AU2" s="504"/>
    </row>
    <row r="3" spans="2:47" s="328" customFormat="1" ht="25" x14ac:dyDescent="0.25">
      <c r="C3" s="742" t="s">
        <v>340</v>
      </c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500"/>
      <c r="V3" s="340"/>
      <c r="W3" s="340"/>
      <c r="X3" s="340"/>
      <c r="Y3" s="340"/>
      <c r="Z3" s="340"/>
      <c r="AA3" s="340"/>
      <c r="AB3" s="340"/>
      <c r="AC3" s="340"/>
      <c r="AD3" s="431"/>
      <c r="AF3" s="340"/>
      <c r="AG3" s="508"/>
      <c r="AH3" s="508"/>
      <c r="AI3" s="509"/>
      <c r="AJ3" s="510"/>
      <c r="AK3" s="511"/>
      <c r="AL3" s="502"/>
      <c r="AM3" s="502"/>
      <c r="AN3" s="503"/>
      <c r="AO3" s="503"/>
      <c r="AP3" s="504"/>
      <c r="AQ3" s="504"/>
      <c r="AR3" s="504"/>
      <c r="AS3" s="504"/>
      <c r="AT3" s="504"/>
      <c r="AU3" s="504"/>
    </row>
    <row r="4" spans="2:47" s="328" customFormat="1" ht="32" x14ac:dyDescent="0.25">
      <c r="C4" s="742" t="s">
        <v>343</v>
      </c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  <c r="P4" s="742"/>
      <c r="Q4" s="742"/>
      <c r="R4" s="742"/>
      <c r="S4" s="500"/>
      <c r="V4" s="340"/>
      <c r="W4" s="340"/>
      <c r="X4" s="340"/>
      <c r="Y4" s="340"/>
      <c r="Z4" s="340"/>
      <c r="AA4" s="340"/>
      <c r="AB4" s="340"/>
      <c r="AC4" s="340"/>
      <c r="AD4" s="431"/>
      <c r="AE4" s="340"/>
      <c r="AF4" s="340"/>
      <c r="AG4" s="512" t="s">
        <v>596</v>
      </c>
      <c r="AH4" s="513" t="s">
        <v>597</v>
      </c>
      <c r="AI4" s="513" t="s">
        <v>600</v>
      </c>
      <c r="AJ4" s="514"/>
      <c r="AK4" s="515"/>
      <c r="AL4" s="516"/>
      <c r="AM4" s="516"/>
      <c r="AN4" s="503"/>
      <c r="AO4" s="503"/>
      <c r="AP4" s="504"/>
      <c r="AQ4" s="504"/>
      <c r="AR4" s="504"/>
      <c r="AS4" s="504"/>
      <c r="AT4" s="504"/>
      <c r="AU4" s="504"/>
    </row>
    <row r="5" spans="2:47" s="328" customFormat="1" ht="25" x14ac:dyDescent="0.25">
      <c r="C5" s="742"/>
      <c r="D5" s="742"/>
      <c r="E5" s="742"/>
      <c r="F5" s="742"/>
      <c r="G5" s="742"/>
      <c r="H5" s="742"/>
      <c r="I5" s="742"/>
      <c r="J5" s="742"/>
      <c r="K5" s="742"/>
      <c r="L5" s="742"/>
      <c r="M5" s="742"/>
      <c r="N5" s="742"/>
      <c r="O5" s="742"/>
      <c r="P5" s="742"/>
      <c r="Q5" s="742"/>
      <c r="R5" s="742"/>
      <c r="S5" s="500"/>
      <c r="V5" s="340"/>
      <c r="W5" s="340"/>
      <c r="X5" s="340"/>
      <c r="Y5" s="340"/>
      <c r="Z5" s="340"/>
      <c r="AA5" s="340"/>
      <c r="AB5" s="340"/>
      <c r="AC5" s="340"/>
      <c r="AD5" s="431"/>
      <c r="AE5" s="340"/>
      <c r="AF5" s="340"/>
      <c r="AG5" s="517">
        <f>AG12+'KIB C'!AG10</f>
        <v>1011362996.5907183</v>
      </c>
      <c r="AH5" s="518">
        <f>AH12+'KIB C'!AH10</f>
        <v>1112404641.2196369</v>
      </c>
      <c r="AI5" s="519">
        <v>-1007550500</v>
      </c>
      <c r="AJ5" s="520"/>
      <c r="AK5" s="521"/>
      <c r="AL5" s="516"/>
      <c r="AM5" s="516"/>
      <c r="AN5" s="503"/>
      <c r="AO5" s="503"/>
      <c r="AP5" s="504"/>
      <c r="AQ5" s="504"/>
      <c r="AR5" s="504"/>
      <c r="AS5" s="504"/>
      <c r="AT5" s="504"/>
      <c r="AU5" s="504"/>
    </row>
    <row r="6" spans="2:47" s="330" customFormat="1" ht="22" customHeight="1" thickBot="1" x14ac:dyDescent="0.2">
      <c r="C6" s="779" t="s">
        <v>795</v>
      </c>
      <c r="D6" s="779"/>
      <c r="E6" s="779"/>
      <c r="F6" s="333"/>
      <c r="G6" s="333"/>
      <c r="H6" s="373"/>
      <c r="I6" s="373"/>
      <c r="J6" s="373"/>
      <c r="K6" s="373"/>
      <c r="L6" s="333"/>
      <c r="M6" s="333"/>
      <c r="N6" s="333"/>
      <c r="O6" s="333"/>
      <c r="P6" s="333"/>
      <c r="Q6" s="597">
        <v>661446700</v>
      </c>
      <c r="R6" s="373"/>
      <c r="S6" s="561"/>
      <c r="V6" s="439"/>
      <c r="W6" s="439"/>
      <c r="X6" s="439"/>
      <c r="Y6" s="439"/>
      <c r="Z6" s="439"/>
      <c r="AA6" s="439"/>
      <c r="AB6" s="439"/>
      <c r="AC6" s="439"/>
      <c r="AD6" s="598"/>
      <c r="AE6" s="439"/>
      <c r="AF6" s="439"/>
      <c r="AG6" s="522"/>
      <c r="AH6" s="523"/>
      <c r="AI6" s="599"/>
      <c r="AJ6" s="599"/>
      <c r="AK6" s="600"/>
      <c r="AL6" s="601"/>
      <c r="AM6" s="601"/>
      <c r="AN6" s="602"/>
      <c r="AO6" s="602"/>
      <c r="AP6" s="562"/>
      <c r="AQ6" s="562"/>
      <c r="AR6" s="562"/>
      <c r="AS6" s="562"/>
      <c r="AT6" s="562"/>
      <c r="AU6" s="562"/>
    </row>
    <row r="7" spans="2:47" s="526" customFormat="1" ht="33" customHeight="1" x14ac:dyDescent="0.15">
      <c r="C7" s="743" t="s">
        <v>735</v>
      </c>
      <c r="D7" s="771" t="s">
        <v>616</v>
      </c>
      <c r="E7" s="774" t="s">
        <v>615</v>
      </c>
      <c r="F7" s="774" t="s">
        <v>617</v>
      </c>
      <c r="G7" s="774" t="s">
        <v>712</v>
      </c>
      <c r="H7" s="774" t="s">
        <v>713</v>
      </c>
      <c r="I7" s="774" t="s">
        <v>628</v>
      </c>
      <c r="J7" s="774" t="s">
        <v>714</v>
      </c>
      <c r="K7" s="774" t="s">
        <v>646</v>
      </c>
      <c r="L7" s="774"/>
      <c r="M7" s="774"/>
      <c r="N7" s="774"/>
      <c r="O7" s="774"/>
      <c r="P7" s="774" t="s">
        <v>719</v>
      </c>
      <c r="Q7" s="774" t="s">
        <v>791</v>
      </c>
      <c r="R7" s="768" t="s">
        <v>624</v>
      </c>
      <c r="S7" s="762" t="s">
        <v>720</v>
      </c>
      <c r="T7" s="765" t="s">
        <v>721</v>
      </c>
      <c r="U7" s="765" t="s">
        <v>382</v>
      </c>
      <c r="V7" s="754" t="s">
        <v>722</v>
      </c>
      <c r="W7" s="754" t="s">
        <v>723</v>
      </c>
      <c r="X7" s="754" t="s">
        <v>724</v>
      </c>
      <c r="Y7" s="754" t="s">
        <v>725</v>
      </c>
      <c r="Z7" s="754" t="s">
        <v>726</v>
      </c>
      <c r="AA7" s="754" t="s">
        <v>727</v>
      </c>
      <c r="AB7" s="754" t="s">
        <v>728</v>
      </c>
      <c r="AC7" s="754" t="s">
        <v>729</v>
      </c>
      <c r="AD7" s="751" t="s">
        <v>772</v>
      </c>
      <c r="AE7" s="757" t="s">
        <v>730</v>
      </c>
      <c r="AF7" s="757" t="s">
        <v>731</v>
      </c>
      <c r="AG7" s="754" t="s">
        <v>732</v>
      </c>
      <c r="AH7" s="754" t="s">
        <v>733</v>
      </c>
      <c r="AI7" s="754" t="s">
        <v>734</v>
      </c>
      <c r="AJ7" s="754" t="s">
        <v>773</v>
      </c>
      <c r="AK7" s="521"/>
      <c r="AL7" s="516"/>
      <c r="AM7" s="516"/>
      <c r="AN7" s="503"/>
      <c r="AO7" s="503"/>
      <c r="AP7" s="524"/>
      <c r="AQ7" s="525"/>
      <c r="AR7" s="525"/>
      <c r="AS7" s="525"/>
      <c r="AT7" s="525"/>
      <c r="AU7" s="525"/>
    </row>
    <row r="8" spans="2:47" s="529" customFormat="1" ht="38.25" customHeight="1" x14ac:dyDescent="0.15">
      <c r="C8" s="744"/>
      <c r="D8" s="772"/>
      <c r="E8" s="775"/>
      <c r="F8" s="775"/>
      <c r="G8" s="775"/>
      <c r="H8" s="775"/>
      <c r="I8" s="775"/>
      <c r="J8" s="775"/>
      <c r="K8" s="760" t="s">
        <v>715</v>
      </c>
      <c r="L8" s="760" t="s">
        <v>716</v>
      </c>
      <c r="M8" s="760" t="s">
        <v>717</v>
      </c>
      <c r="N8" s="760" t="s">
        <v>718</v>
      </c>
      <c r="O8" s="760" t="s">
        <v>18</v>
      </c>
      <c r="P8" s="775"/>
      <c r="Q8" s="775"/>
      <c r="R8" s="769"/>
      <c r="S8" s="763"/>
      <c r="T8" s="766"/>
      <c r="U8" s="766"/>
      <c r="V8" s="755"/>
      <c r="W8" s="755"/>
      <c r="X8" s="755"/>
      <c r="Y8" s="755"/>
      <c r="Z8" s="755"/>
      <c r="AA8" s="755"/>
      <c r="AB8" s="755"/>
      <c r="AC8" s="755"/>
      <c r="AD8" s="752"/>
      <c r="AE8" s="758"/>
      <c r="AF8" s="758"/>
      <c r="AG8" s="755"/>
      <c r="AH8" s="755"/>
      <c r="AI8" s="755"/>
      <c r="AJ8" s="755"/>
      <c r="AK8" s="521"/>
      <c r="AL8" s="516"/>
      <c r="AM8" s="516"/>
      <c r="AN8" s="503"/>
      <c r="AO8" s="503"/>
      <c r="AP8" s="527"/>
      <c r="AQ8" s="528"/>
      <c r="AR8" s="528"/>
      <c r="AS8" s="528"/>
      <c r="AT8" s="528"/>
      <c r="AU8" s="528"/>
    </row>
    <row r="9" spans="2:47" s="332" customFormat="1" ht="14" thickBot="1" x14ac:dyDescent="0.2">
      <c r="C9" s="745"/>
      <c r="D9" s="773"/>
      <c r="E9" s="776"/>
      <c r="F9" s="776"/>
      <c r="G9" s="776"/>
      <c r="H9" s="776"/>
      <c r="I9" s="776"/>
      <c r="J9" s="776"/>
      <c r="K9" s="761"/>
      <c r="L9" s="761"/>
      <c r="M9" s="761"/>
      <c r="N9" s="761"/>
      <c r="O9" s="761"/>
      <c r="P9" s="776"/>
      <c r="Q9" s="776"/>
      <c r="R9" s="770"/>
      <c r="S9" s="764"/>
      <c r="T9" s="767"/>
      <c r="U9" s="767"/>
      <c r="V9" s="756"/>
      <c r="W9" s="756"/>
      <c r="X9" s="756"/>
      <c r="Y9" s="756"/>
      <c r="Z9" s="756"/>
      <c r="AA9" s="756"/>
      <c r="AB9" s="756"/>
      <c r="AC9" s="756"/>
      <c r="AD9" s="753"/>
      <c r="AE9" s="759"/>
      <c r="AF9" s="759"/>
      <c r="AG9" s="756"/>
      <c r="AH9" s="756"/>
      <c r="AI9" s="756"/>
      <c r="AJ9" s="756"/>
      <c r="AK9" s="530"/>
      <c r="AL9" s="531"/>
      <c r="AM9" s="531"/>
      <c r="AN9" s="532"/>
      <c r="AO9" s="532"/>
      <c r="AP9" s="527"/>
      <c r="AQ9" s="527"/>
      <c r="AR9" s="527"/>
      <c r="AS9" s="527"/>
      <c r="AT9" s="527"/>
      <c r="AU9" s="527"/>
    </row>
    <row r="10" spans="2:47" s="328" customFormat="1" ht="22" customHeight="1" thickBot="1" x14ac:dyDescent="0.2">
      <c r="C10" s="390">
        <v>1</v>
      </c>
      <c r="D10" s="661">
        <v>2</v>
      </c>
      <c r="E10" s="391">
        <v>4</v>
      </c>
      <c r="F10" s="391">
        <v>5</v>
      </c>
      <c r="G10" s="391">
        <v>6</v>
      </c>
      <c r="H10" s="392">
        <v>7</v>
      </c>
      <c r="I10" s="391">
        <v>8</v>
      </c>
      <c r="J10" s="391">
        <v>9</v>
      </c>
      <c r="K10" s="391">
        <v>10</v>
      </c>
      <c r="L10" s="392">
        <v>11</v>
      </c>
      <c r="M10" s="391">
        <v>12</v>
      </c>
      <c r="N10" s="391">
        <v>13</v>
      </c>
      <c r="O10" s="392">
        <v>14</v>
      </c>
      <c r="P10" s="392">
        <v>15</v>
      </c>
      <c r="Q10" s="391">
        <v>16</v>
      </c>
      <c r="R10" s="393">
        <v>17</v>
      </c>
      <c r="S10" s="638"/>
      <c r="T10" s="347"/>
      <c r="U10" s="347"/>
      <c r="V10" s="356"/>
      <c r="W10" s="356"/>
      <c r="X10" s="356"/>
      <c r="Y10" s="356"/>
      <c r="Z10" s="356"/>
      <c r="AA10" s="356"/>
      <c r="AB10" s="356"/>
      <c r="AC10" s="356"/>
      <c r="AD10" s="437"/>
      <c r="AE10" s="356"/>
      <c r="AF10" s="356"/>
      <c r="AG10" s="356"/>
      <c r="AH10" s="356"/>
      <c r="AI10" s="356"/>
      <c r="AJ10" s="356"/>
      <c r="AK10" s="534"/>
      <c r="AL10" s="535"/>
      <c r="AM10" s="535"/>
      <c r="AN10" s="535"/>
      <c r="AO10" s="535"/>
      <c r="AP10" s="504"/>
      <c r="AQ10" s="504"/>
      <c r="AR10" s="504"/>
      <c r="AS10" s="504"/>
      <c r="AT10" s="504"/>
      <c r="AU10" s="504"/>
    </row>
    <row r="11" spans="2:47" s="332" customFormat="1" ht="20" customHeight="1" thickTop="1" x14ac:dyDescent="0.15">
      <c r="C11" s="657"/>
      <c r="D11" s="658"/>
      <c r="E11" s="341"/>
      <c r="F11" s="341"/>
      <c r="G11" s="341"/>
      <c r="H11" s="659"/>
      <c r="I11" s="659"/>
      <c r="J11" s="659"/>
      <c r="K11" s="659"/>
      <c r="L11" s="341"/>
      <c r="M11" s="341"/>
      <c r="N11" s="341"/>
      <c r="O11" s="341"/>
      <c r="P11" s="341"/>
      <c r="Q11" s="368"/>
      <c r="R11" s="660"/>
      <c r="S11" s="639"/>
      <c r="T11" s="536"/>
      <c r="U11" s="536"/>
      <c r="V11" s="331"/>
      <c r="W11" s="331"/>
      <c r="X11" s="331"/>
      <c r="Y11" s="331"/>
      <c r="Z11" s="331"/>
      <c r="AA11" s="331"/>
      <c r="AB11" s="331"/>
      <c r="AC11" s="331"/>
      <c r="AD11" s="537"/>
      <c r="AE11" s="331"/>
      <c r="AF11" s="331"/>
      <c r="AG11" s="436"/>
      <c r="AH11" s="436"/>
      <c r="AI11" s="436"/>
      <c r="AJ11" s="436"/>
      <c r="AK11" s="538"/>
      <c r="AL11" s="539"/>
      <c r="AM11" s="539"/>
      <c r="AN11" s="539"/>
      <c r="AO11" s="539"/>
      <c r="AP11" s="527"/>
      <c r="AQ11" s="527"/>
      <c r="AR11" s="527"/>
      <c r="AS11" s="527"/>
      <c r="AT11" s="527"/>
      <c r="AU11" s="527"/>
    </row>
    <row r="12" spans="2:47" s="557" customFormat="1" ht="32" customHeight="1" x14ac:dyDescent="0.2">
      <c r="C12" s="644" t="s">
        <v>24</v>
      </c>
      <c r="D12" s="603" t="s">
        <v>343</v>
      </c>
      <c r="E12" s="479"/>
      <c r="F12" s="479"/>
      <c r="G12" s="479"/>
      <c r="H12" s="533"/>
      <c r="I12" s="533"/>
      <c r="J12" s="533"/>
      <c r="K12" s="533"/>
      <c r="L12" s="479"/>
      <c r="M12" s="479"/>
      <c r="N12" s="479"/>
      <c r="O12" s="479"/>
      <c r="P12" s="479"/>
      <c r="Q12" s="476">
        <f>Q13+Q15+Q21+Q23+Q25+Q73+Q87+Q89+Q91+Q93</f>
        <v>1017528427.1343646</v>
      </c>
      <c r="R12" s="645"/>
      <c r="S12" s="640"/>
      <c r="T12" s="569" t="str">
        <f>IF(Q12&lt;300000,Q12,"0")</f>
        <v>0</v>
      </c>
      <c r="U12" s="569"/>
      <c r="V12" s="546"/>
      <c r="W12" s="546"/>
      <c r="X12" s="540">
        <f>X15+X25+X73</f>
        <v>494327597.66899765</v>
      </c>
      <c r="Y12" s="540">
        <f>Y15+Y25+Y73</f>
        <v>91561132.973906904</v>
      </c>
      <c r="Z12" s="540">
        <f>SUM(Z15+Z25+Z73)</f>
        <v>91561132.973906904</v>
      </c>
      <c r="AA12" s="540">
        <f>SUM(AA15+AA25+AA73)</f>
        <v>91561132.973906904</v>
      </c>
      <c r="AB12" s="540">
        <f>SUM(AB15+AB25+AB73)</f>
        <v>86785644.628918558</v>
      </c>
      <c r="AC12" s="540">
        <f>SUM(AC15+AC25+AC73)</f>
        <v>81491235.304909229</v>
      </c>
      <c r="AD12" s="541">
        <f>SUM(AD15+AD25+AD73)</f>
        <v>40120275.304909229</v>
      </c>
      <c r="AE12" s="542"/>
      <c r="AF12" s="543">
        <f>AF15+AF25+AF73</f>
        <v>40120275.304909229</v>
      </c>
      <c r="AG12" s="540">
        <f>SUM(AG15+AG25+AG73)</f>
        <v>769010996.59071827</v>
      </c>
      <c r="AH12" s="540">
        <f>SUM(AH15+AH25+AH73)</f>
        <v>855796641.21963692</v>
      </c>
      <c r="AI12" s="540">
        <f>SUM(AI15+AI25+AI73)</f>
        <v>937287876.52454615</v>
      </c>
      <c r="AJ12" s="544">
        <f>SUM(AJ15+AJ25+AJ73)</f>
        <v>977408151.82945538</v>
      </c>
      <c r="AK12" s="545"/>
      <c r="AL12" s="545"/>
      <c r="AM12" s="545"/>
      <c r="AN12" s="545"/>
      <c r="AO12" s="545"/>
      <c r="AP12" s="556"/>
      <c r="AQ12" s="556"/>
      <c r="AR12" s="556"/>
      <c r="AS12" s="556"/>
      <c r="AT12" s="556"/>
      <c r="AU12" s="556"/>
    </row>
    <row r="13" spans="2:47" s="557" customFormat="1" ht="28" customHeight="1" x14ac:dyDescent="0.2">
      <c r="C13" s="644" t="s">
        <v>26</v>
      </c>
      <c r="D13" s="603" t="s">
        <v>748</v>
      </c>
      <c r="E13" s="445" t="s">
        <v>213</v>
      </c>
      <c r="F13" s="604"/>
      <c r="G13" s="479"/>
      <c r="H13" s="533"/>
      <c r="I13" s="533"/>
      <c r="J13" s="533"/>
      <c r="K13" s="533"/>
      <c r="L13" s="479"/>
      <c r="M13" s="479"/>
      <c r="N13" s="479"/>
      <c r="O13" s="479"/>
      <c r="P13" s="479"/>
      <c r="Q13" s="479"/>
      <c r="R13" s="646"/>
      <c r="S13" s="640"/>
      <c r="T13" s="569">
        <f>IF(Q13&lt;300000,Q13,"0")</f>
        <v>0</v>
      </c>
      <c r="U13" s="569"/>
      <c r="V13" s="546"/>
      <c r="W13" s="546"/>
      <c r="X13" s="570"/>
      <c r="Y13" s="570"/>
      <c r="Z13" s="570"/>
      <c r="AA13" s="570"/>
      <c r="AB13" s="570"/>
      <c r="AC13" s="570"/>
      <c r="AD13" s="571"/>
      <c r="AE13" s="546"/>
      <c r="AF13" s="546"/>
      <c r="AG13" s="570"/>
      <c r="AH13" s="570"/>
      <c r="AI13" s="570"/>
      <c r="AJ13" s="572"/>
      <c r="AK13" s="573"/>
      <c r="AL13" s="573"/>
      <c r="AM13" s="573"/>
      <c r="AN13" s="574"/>
      <c r="AO13" s="574"/>
      <c r="AP13" s="556"/>
      <c r="AQ13" s="556"/>
      <c r="AR13" s="556"/>
      <c r="AS13" s="556"/>
      <c r="AT13" s="556"/>
      <c r="AU13" s="556"/>
    </row>
    <row r="14" spans="2:47" s="557" customFormat="1" ht="28" customHeight="1" x14ac:dyDescent="0.2">
      <c r="C14" s="644"/>
      <c r="D14" s="605"/>
      <c r="E14" s="488"/>
      <c r="F14" s="604"/>
      <c r="G14" s="479"/>
      <c r="H14" s="533"/>
      <c r="I14" s="533"/>
      <c r="J14" s="533"/>
      <c r="K14" s="533"/>
      <c r="L14" s="479"/>
      <c r="M14" s="479"/>
      <c r="N14" s="479"/>
      <c r="O14" s="479"/>
      <c r="P14" s="479"/>
      <c r="Q14" s="606"/>
      <c r="R14" s="647"/>
      <c r="S14" s="640"/>
      <c r="T14" s="569">
        <f>IF(Q14&lt;300000,Q14,"0")</f>
        <v>0</v>
      </c>
      <c r="U14" s="569"/>
      <c r="V14" s="546"/>
      <c r="W14" s="546"/>
      <c r="X14" s="570"/>
      <c r="Y14" s="570"/>
      <c r="Z14" s="570"/>
      <c r="AA14" s="570"/>
      <c r="AB14" s="570"/>
      <c r="AC14" s="570"/>
      <c r="AD14" s="571"/>
      <c r="AE14" s="546"/>
      <c r="AF14" s="546"/>
      <c r="AG14" s="570"/>
      <c r="AH14" s="570"/>
      <c r="AI14" s="570"/>
      <c r="AJ14" s="572"/>
      <c r="AK14" s="573"/>
      <c r="AL14" s="573"/>
      <c r="AM14" s="573"/>
      <c r="AN14" s="574"/>
      <c r="AO14" s="574"/>
      <c r="AP14" s="556"/>
      <c r="AQ14" s="556"/>
      <c r="AR14" s="556"/>
      <c r="AS14" s="556"/>
      <c r="AT14" s="556"/>
      <c r="AU14" s="556"/>
    </row>
    <row r="15" spans="2:47" s="557" customFormat="1" ht="28" customHeight="1" x14ac:dyDescent="0.2">
      <c r="C15" s="644" t="s">
        <v>28</v>
      </c>
      <c r="D15" s="603" t="s">
        <v>749</v>
      </c>
      <c r="E15" s="607"/>
      <c r="F15" s="607"/>
      <c r="G15" s="607"/>
      <c r="H15" s="445"/>
      <c r="I15" s="445"/>
      <c r="J15" s="445"/>
      <c r="K15" s="445"/>
      <c r="L15" s="607"/>
      <c r="M15" s="607"/>
      <c r="N15" s="607"/>
      <c r="O15" s="607"/>
      <c r="P15" s="607"/>
      <c r="Q15" s="608">
        <f>SUBTOTAL(9,Q16:Q19)</f>
        <v>297341927.1343646</v>
      </c>
      <c r="R15" s="648"/>
      <c r="S15" s="640"/>
      <c r="T15" s="569" t="str">
        <f>IF(Q15&lt;300000,Q15,"0")</f>
        <v>0</v>
      </c>
      <c r="U15" s="569"/>
      <c r="V15" s="546"/>
      <c r="W15" s="546"/>
      <c r="X15" s="540">
        <f t="shared" ref="X15:AD15" si="0">SUM(X16:X19)</f>
        <v>16500000</v>
      </c>
      <c r="Y15" s="540">
        <f t="shared" si="0"/>
        <v>40120275.304909229</v>
      </c>
      <c r="Z15" s="540">
        <f t="shared" si="0"/>
        <v>40120275.304909229</v>
      </c>
      <c r="AA15" s="540">
        <f t="shared" si="0"/>
        <v>40120275.304909229</v>
      </c>
      <c r="AB15" s="540">
        <f t="shared" si="0"/>
        <v>40120275.304909229</v>
      </c>
      <c r="AC15" s="540">
        <f t="shared" si="0"/>
        <v>40120275.304909229</v>
      </c>
      <c r="AD15" s="541">
        <f t="shared" si="0"/>
        <v>40120275.304909229</v>
      </c>
      <c r="AE15" s="542"/>
      <c r="AF15" s="540">
        <f>SUM(AF16:AF19)</f>
        <v>40120275.304909229</v>
      </c>
      <c r="AG15" s="540">
        <f>SUM(AG16:AG19)</f>
        <v>136860825.91472769</v>
      </c>
      <c r="AH15" s="540">
        <f>SUM(AH16:AH19)</f>
        <v>176981101.21963692</v>
      </c>
      <c r="AI15" s="540">
        <f>SUM(AI16:AI19)</f>
        <v>217101376.52454615</v>
      </c>
      <c r="AJ15" s="540">
        <f>SUM(AJ16:AJ19)</f>
        <v>257221651.82945538</v>
      </c>
      <c r="AK15" s="545"/>
      <c r="AL15" s="545"/>
      <c r="AM15" s="545"/>
      <c r="AN15" s="574"/>
      <c r="AO15" s="574"/>
      <c r="AP15" s="556"/>
      <c r="AQ15" s="556"/>
      <c r="AR15" s="556"/>
      <c r="AS15" s="556"/>
      <c r="AT15" s="556"/>
      <c r="AU15" s="556"/>
    </row>
    <row r="16" spans="2:47" s="575" customFormat="1" ht="53" customHeight="1" x14ac:dyDescent="0.2">
      <c r="B16" s="575" t="str">
        <f>LEFT(D16,11)</f>
        <v>02.03.01.02</v>
      </c>
      <c r="C16" s="649">
        <v>1</v>
      </c>
      <c r="D16" s="605" t="s">
        <v>778</v>
      </c>
      <c r="E16" s="479" t="s">
        <v>306</v>
      </c>
      <c r="F16" s="479"/>
      <c r="G16" s="609" t="s">
        <v>774</v>
      </c>
      <c r="H16" s="533"/>
      <c r="I16" s="533" t="s">
        <v>703</v>
      </c>
      <c r="J16" s="533">
        <v>2014</v>
      </c>
      <c r="K16" s="533"/>
      <c r="L16" s="479" t="s">
        <v>775</v>
      </c>
      <c r="M16" s="479" t="s">
        <v>776</v>
      </c>
      <c r="N16" s="479" t="s">
        <v>777</v>
      </c>
      <c r="O16" s="479"/>
      <c r="P16" s="533" t="s">
        <v>118</v>
      </c>
      <c r="Q16" s="606">
        <v>280841927.1343646</v>
      </c>
      <c r="R16" s="650" t="s">
        <v>779</v>
      </c>
      <c r="S16" s="641" t="str">
        <f>MID(D16,2,7)</f>
        <v>2.03.01</v>
      </c>
      <c r="T16" s="548" t="str">
        <f>VLOOKUP(S16,kelompok,2,0)</f>
        <v>Alat Angkutan Darat Bermotor</v>
      </c>
      <c r="U16" s="547">
        <f>VLOOKUP(S16,MASAMANFAAT,4,0)</f>
        <v>7</v>
      </c>
      <c r="V16" s="549">
        <f>(Q16)/U16</f>
        <v>40120275.304909229</v>
      </c>
      <c r="W16" s="547">
        <f>2013-AE16+1</f>
        <v>0</v>
      </c>
      <c r="X16" s="549">
        <f>IF(W16&gt;U16,Q16,V16*W16)</f>
        <v>0</v>
      </c>
      <c r="Y16" s="549">
        <f>IF(Q16=X16,0,V16)</f>
        <v>40120275.304909229</v>
      </c>
      <c r="Z16" s="549">
        <f>IF(Q16=X16+Y16,0,V16)</f>
        <v>40120275.304909229</v>
      </c>
      <c r="AA16" s="549">
        <f>IF(Q16=X16+Y16,0,Z16)</f>
        <v>40120275.304909229</v>
      </c>
      <c r="AB16" s="549">
        <f>IF(Q16=X16+Y16+Z16+AA16,0,V16)</f>
        <v>40120275.304909229</v>
      </c>
      <c r="AC16" s="549">
        <f>IF(Q16=X16+Y16+Z16+AA16+AB16,0,V16)</f>
        <v>40120275.304909229</v>
      </c>
      <c r="AD16" s="550">
        <f>IF(Q16=X16+Y16+Z16+AA16+AB16+AC16,0,V16)</f>
        <v>40120275.304909229</v>
      </c>
      <c r="AE16" s="547">
        <f>J16</f>
        <v>2014</v>
      </c>
      <c r="AF16" s="551">
        <f>Q16-(X16+Y16+Z16+AA16+AB16+AC16+AD16)</f>
        <v>40120275.304909229</v>
      </c>
      <c r="AG16" s="552">
        <f>X16+Y16+Z16+AA16</f>
        <v>120360825.91472769</v>
      </c>
      <c r="AH16" s="552">
        <f>X16+Y16+Z16+AA16+AB16</f>
        <v>160481101.21963692</v>
      </c>
      <c r="AI16" s="552">
        <f>X16+Y16+Z16+AA16+AB16+AC16</f>
        <v>200601376.52454615</v>
      </c>
      <c r="AJ16" s="552">
        <f>X16+Y16+Z16+AA16+AB16+AC16+AD16</f>
        <v>240721651.82945538</v>
      </c>
      <c r="AK16" s="553"/>
      <c r="AL16" s="553"/>
      <c r="AM16" s="553"/>
      <c r="AN16" s="554"/>
      <c r="AO16" s="554"/>
      <c r="AP16" s="576"/>
      <c r="AQ16" s="576"/>
      <c r="AR16" s="576"/>
      <c r="AS16" s="576"/>
      <c r="AT16" s="576"/>
      <c r="AU16" s="576"/>
    </row>
    <row r="17" spans="1:47" s="557" customFormat="1" ht="28" customHeight="1" x14ac:dyDescent="0.2">
      <c r="A17" s="568" t="s">
        <v>749</v>
      </c>
      <c r="B17" s="575" t="str">
        <f t="shared" ref="B17:B78" si="1">LEFT(D17,11)</f>
        <v>02.03.01.05</v>
      </c>
      <c r="C17" s="649">
        <v>2</v>
      </c>
      <c r="D17" s="605" t="s">
        <v>656</v>
      </c>
      <c r="E17" s="559" t="s">
        <v>305</v>
      </c>
      <c r="F17" s="479"/>
      <c r="G17" s="479" t="s">
        <v>309</v>
      </c>
      <c r="H17" s="533" t="s">
        <v>331</v>
      </c>
      <c r="I17" s="533" t="s">
        <v>204</v>
      </c>
      <c r="J17" s="533">
        <v>2004</v>
      </c>
      <c r="K17" s="533"/>
      <c r="L17" s="479" t="s">
        <v>312</v>
      </c>
      <c r="M17" s="479" t="s">
        <v>316</v>
      </c>
      <c r="N17" s="479" t="s">
        <v>320</v>
      </c>
      <c r="O17" s="479"/>
      <c r="P17" s="533" t="s">
        <v>118</v>
      </c>
      <c r="Q17" s="610">
        <v>3500000</v>
      </c>
      <c r="R17" s="647" t="s">
        <v>338</v>
      </c>
      <c r="S17" s="641" t="str">
        <f>MID(D17,2,7)</f>
        <v>2.03.01</v>
      </c>
      <c r="T17" s="548" t="str">
        <f>VLOOKUP(S17,kelompok,2,0)</f>
        <v>Alat Angkutan Darat Bermotor</v>
      </c>
      <c r="U17" s="547">
        <f>VLOOKUP(S17,MASAMANFAAT,4,0)</f>
        <v>7</v>
      </c>
      <c r="V17" s="549">
        <f>(Q17)/U17</f>
        <v>500000</v>
      </c>
      <c r="W17" s="547">
        <f>2013-AE17+1</f>
        <v>10</v>
      </c>
      <c r="X17" s="549">
        <f>IF(W17&gt;U17,Q17,V17*W17)</f>
        <v>3500000</v>
      </c>
      <c r="Y17" s="549">
        <f>IF(Q17=X17,0,V17)</f>
        <v>0</v>
      </c>
      <c r="Z17" s="549">
        <f>IF(Q17=X17+Y17,0,V17)</f>
        <v>0</v>
      </c>
      <c r="AA17" s="549">
        <f>IF(Q17=X17+Y17,0,Z17)</f>
        <v>0</v>
      </c>
      <c r="AB17" s="549">
        <f>IF(Q17=X17+Y17+Z17+AA17,0,V17)</f>
        <v>0</v>
      </c>
      <c r="AC17" s="549">
        <f>IF(Q17=X17+Y17+Z17+AA17+AB17,0,V17)</f>
        <v>0</v>
      </c>
      <c r="AD17" s="550">
        <f>IF(Q17=X17+Y17+Z17+AA17+AB17+AC17,0,V17)</f>
        <v>0</v>
      </c>
      <c r="AE17" s="547">
        <f>J17</f>
        <v>2004</v>
      </c>
      <c r="AF17" s="551">
        <f>Q17-(X17+Y17+Z17+AA17+AB17+AC17+AD17)</f>
        <v>0</v>
      </c>
      <c r="AG17" s="552">
        <f>X17+Y17+Z17+AA17</f>
        <v>3500000</v>
      </c>
      <c r="AH17" s="552">
        <f>X17+Y17+Z17+AA17+AB17</f>
        <v>3500000</v>
      </c>
      <c r="AI17" s="552">
        <f>X17+Y17+Z17+AA17+AB17+AC17</f>
        <v>3500000</v>
      </c>
      <c r="AJ17" s="552">
        <f>X17+Y17+Z17+AA17+AB17+AC17+AD17</f>
        <v>3500000</v>
      </c>
      <c r="AK17" s="553"/>
      <c r="AL17" s="553"/>
      <c r="AM17" s="553"/>
      <c r="AN17" s="558"/>
      <c r="AO17" s="558"/>
      <c r="AP17" s="556"/>
      <c r="AQ17" s="556"/>
      <c r="AR17" s="556"/>
      <c r="AS17" s="556"/>
      <c r="AT17" s="556"/>
      <c r="AU17" s="556"/>
    </row>
    <row r="18" spans="1:47" s="557" customFormat="1" ht="28" customHeight="1" x14ac:dyDescent="0.2">
      <c r="A18" s="568" t="s">
        <v>749</v>
      </c>
      <c r="B18" s="575" t="str">
        <f t="shared" si="1"/>
        <v>02.03.01.05</v>
      </c>
      <c r="C18" s="649">
        <v>3</v>
      </c>
      <c r="D18" s="605" t="s">
        <v>656</v>
      </c>
      <c r="E18" s="559" t="s">
        <v>305</v>
      </c>
      <c r="F18" s="479"/>
      <c r="G18" s="609" t="s">
        <v>799</v>
      </c>
      <c r="H18" s="533" t="s">
        <v>335</v>
      </c>
      <c r="I18" s="533" t="s">
        <v>204</v>
      </c>
      <c r="J18" s="611">
        <v>2007</v>
      </c>
      <c r="K18" s="533"/>
      <c r="L18" s="479" t="s">
        <v>314</v>
      </c>
      <c r="M18" s="479" t="s">
        <v>318</v>
      </c>
      <c r="N18" s="479" t="s">
        <v>336</v>
      </c>
      <c r="O18" s="479"/>
      <c r="P18" s="611" t="s">
        <v>118</v>
      </c>
      <c r="Q18" s="606">
        <v>6500000</v>
      </c>
      <c r="R18" s="647"/>
      <c r="S18" s="641" t="str">
        <f>MID(D18,2,7)</f>
        <v>2.03.01</v>
      </c>
      <c r="T18" s="548" t="str">
        <f>VLOOKUP(S18,kelompok,2,0)</f>
        <v>Alat Angkutan Darat Bermotor</v>
      </c>
      <c r="U18" s="547">
        <f>VLOOKUP(S18,MASAMANFAAT,4,0)</f>
        <v>7</v>
      </c>
      <c r="V18" s="549">
        <f>(Q18)/U18</f>
        <v>928571.42857142852</v>
      </c>
      <c r="W18" s="547">
        <f t="shared" ref="W18:W19" si="2">2013-AE18+1</f>
        <v>7</v>
      </c>
      <c r="X18" s="549">
        <f>IF(W18&gt;U18,Q18,V18*W18)</f>
        <v>6500000</v>
      </c>
      <c r="Y18" s="549">
        <f>IF(Q18=X18,0,V18)</f>
        <v>0</v>
      </c>
      <c r="Z18" s="549">
        <f>IF(Q18=X18+Y18,0,V18)</f>
        <v>0</v>
      </c>
      <c r="AA18" s="549">
        <f>IF(Q18=X18+Y18,0,Z18)</f>
        <v>0</v>
      </c>
      <c r="AB18" s="549">
        <f>IF(Q18=X18+Y18+Z18+AA18,0,V18)</f>
        <v>0</v>
      </c>
      <c r="AC18" s="549">
        <f>IF(Q18=X18+Y18+Z18+AA18+AB18,0,V18)</f>
        <v>0</v>
      </c>
      <c r="AD18" s="550">
        <f t="shared" ref="AD18:AD19" si="3">IF(Q18=X18+Y18+Z18+AA18+AB18+AC18,0,V18)</f>
        <v>0</v>
      </c>
      <c r="AE18" s="547">
        <f>J18</f>
        <v>2007</v>
      </c>
      <c r="AF18" s="551">
        <f t="shared" ref="AF18:AF19" si="4">Q18-(X18+Y18+Z18+AA18+AB18+AC18+AD18)</f>
        <v>0</v>
      </c>
      <c r="AG18" s="552">
        <f t="shared" ref="AG18:AG19" si="5">X18+Y18+Z18+AA18</f>
        <v>6500000</v>
      </c>
      <c r="AH18" s="552">
        <f t="shared" ref="AH18:AH19" si="6">X18+Y18+Z18+AA18+AB18</f>
        <v>6500000</v>
      </c>
      <c r="AI18" s="552">
        <f t="shared" ref="AI18:AI19" si="7">X18+Y18+Z18+AA18+AB18+AC18</f>
        <v>6500000</v>
      </c>
      <c r="AJ18" s="552">
        <f t="shared" ref="AJ18:AJ19" si="8">X18+Y18+Z18+AA18+AB18+AC18+AD18</f>
        <v>6500000</v>
      </c>
      <c r="AK18" s="553"/>
      <c r="AL18" s="553"/>
      <c r="AM18" s="553"/>
      <c r="AN18" s="558"/>
      <c r="AO18" s="558"/>
      <c r="AP18" s="556"/>
      <c r="AQ18" s="556"/>
      <c r="AR18" s="556"/>
      <c r="AS18" s="556"/>
      <c r="AT18" s="556"/>
      <c r="AU18" s="556"/>
    </row>
    <row r="19" spans="1:47" s="557" customFormat="1" ht="28" customHeight="1" x14ac:dyDescent="0.2">
      <c r="A19" s="568" t="s">
        <v>749</v>
      </c>
      <c r="B19" s="575" t="str">
        <f t="shared" si="1"/>
        <v>02.03.01.05</v>
      </c>
      <c r="C19" s="649">
        <v>4</v>
      </c>
      <c r="D19" s="605" t="s">
        <v>656</v>
      </c>
      <c r="E19" s="559" t="s">
        <v>305</v>
      </c>
      <c r="F19" s="479"/>
      <c r="G19" s="609" t="s">
        <v>799</v>
      </c>
      <c r="H19" s="533" t="s">
        <v>335</v>
      </c>
      <c r="I19" s="533" t="s">
        <v>204</v>
      </c>
      <c r="J19" s="611">
        <v>2007</v>
      </c>
      <c r="K19" s="533"/>
      <c r="L19" s="479" t="s">
        <v>315</v>
      </c>
      <c r="M19" s="479" t="s">
        <v>319</v>
      </c>
      <c r="N19" s="479" t="s">
        <v>757</v>
      </c>
      <c r="O19" s="479"/>
      <c r="P19" s="611" t="s">
        <v>118</v>
      </c>
      <c r="Q19" s="606">
        <v>6500000</v>
      </c>
      <c r="R19" s="647"/>
      <c r="S19" s="641" t="str">
        <f>MID(D19,2,7)</f>
        <v>2.03.01</v>
      </c>
      <c r="T19" s="548" t="str">
        <f>VLOOKUP(S19,kelompok,2,0)</f>
        <v>Alat Angkutan Darat Bermotor</v>
      </c>
      <c r="U19" s="547">
        <f>VLOOKUP(S19,MASAMANFAAT,4,0)</f>
        <v>7</v>
      </c>
      <c r="V19" s="549">
        <f>(Q19)/U19</f>
        <v>928571.42857142852</v>
      </c>
      <c r="W19" s="547">
        <f t="shared" si="2"/>
        <v>7</v>
      </c>
      <c r="X19" s="549">
        <f>IF(W19&gt;U19,Q19,V19*W19)</f>
        <v>6500000</v>
      </c>
      <c r="Y19" s="549">
        <f>IF(Q19=X19,0,V19)</f>
        <v>0</v>
      </c>
      <c r="Z19" s="549">
        <f>IF(Q19=X19+Y19,0,V19)</f>
        <v>0</v>
      </c>
      <c r="AA19" s="549">
        <f>IF(Q19=X19+Y19,0,Z19)</f>
        <v>0</v>
      </c>
      <c r="AB19" s="549">
        <f>IF(Q19=X19+Y19+Z19+AA19,0,V19)</f>
        <v>0</v>
      </c>
      <c r="AC19" s="549">
        <f>IF(Q19=X19+Y19+Z19+AA19+AB19,0,V19)</f>
        <v>0</v>
      </c>
      <c r="AD19" s="550">
        <f t="shared" si="3"/>
        <v>0</v>
      </c>
      <c r="AE19" s="547">
        <f>J19</f>
        <v>2007</v>
      </c>
      <c r="AF19" s="551">
        <f t="shared" si="4"/>
        <v>0</v>
      </c>
      <c r="AG19" s="552">
        <f t="shared" si="5"/>
        <v>6500000</v>
      </c>
      <c r="AH19" s="552">
        <f t="shared" si="6"/>
        <v>6500000</v>
      </c>
      <c r="AI19" s="552">
        <f t="shared" si="7"/>
        <v>6500000</v>
      </c>
      <c r="AJ19" s="552">
        <f t="shared" si="8"/>
        <v>6500000</v>
      </c>
      <c r="AK19" s="553"/>
      <c r="AL19" s="553"/>
      <c r="AM19" s="553"/>
      <c r="AN19" s="558"/>
      <c r="AO19" s="558"/>
      <c r="AP19" s="556"/>
      <c r="AQ19" s="556"/>
      <c r="AR19" s="556"/>
      <c r="AS19" s="556"/>
      <c r="AT19" s="556"/>
      <c r="AU19" s="556"/>
    </row>
    <row r="20" spans="1:47" s="557" customFormat="1" ht="28" customHeight="1" x14ac:dyDescent="0.2">
      <c r="B20" s="575" t="str">
        <f t="shared" si="1"/>
        <v/>
      </c>
      <c r="C20" s="649"/>
      <c r="D20" s="605"/>
      <c r="E20" s="479"/>
      <c r="F20" s="479"/>
      <c r="G20" s="479"/>
      <c r="H20" s="533"/>
      <c r="I20" s="533"/>
      <c r="J20" s="611"/>
      <c r="K20" s="533"/>
      <c r="L20" s="479"/>
      <c r="M20" s="479"/>
      <c r="N20" s="479"/>
      <c r="O20" s="479"/>
      <c r="P20" s="612"/>
      <c r="Q20" s="479"/>
      <c r="R20" s="647"/>
      <c r="S20" s="641"/>
      <c r="T20" s="548"/>
      <c r="U20" s="547"/>
      <c r="V20" s="549"/>
      <c r="W20" s="547"/>
      <c r="X20" s="549"/>
      <c r="Y20" s="549"/>
      <c r="Z20" s="549"/>
      <c r="AA20" s="549">
        <f t="shared" ref="AA20:AA24" si="9">IF(Q20-10=X20+Y20,0,Z20)</f>
        <v>0</v>
      </c>
      <c r="AB20" s="549"/>
      <c r="AC20" s="549"/>
      <c r="AD20" s="550"/>
      <c r="AE20" s="547"/>
      <c r="AF20" s="551">
        <f t="shared" ref="AF20:AF24" si="10">Q20-(X20+Y20+Z20+AA20)</f>
        <v>0</v>
      </c>
      <c r="AG20" s="552"/>
      <c r="AH20" s="552"/>
      <c r="AI20" s="552"/>
      <c r="AJ20" s="577"/>
      <c r="AK20" s="578"/>
      <c r="AL20" s="578"/>
      <c r="AM20" s="578"/>
      <c r="AN20" s="558"/>
      <c r="AO20" s="558"/>
      <c r="AP20" s="556"/>
      <c r="AQ20" s="556"/>
      <c r="AR20" s="556"/>
      <c r="AS20" s="556"/>
      <c r="AT20" s="556"/>
      <c r="AU20" s="556"/>
    </row>
    <row r="21" spans="1:47" s="557" customFormat="1" ht="28" customHeight="1" x14ac:dyDescent="0.2">
      <c r="B21" s="575" t="str">
        <f t="shared" si="1"/>
        <v>ALAT-ALAT B</v>
      </c>
      <c r="C21" s="644" t="s">
        <v>30</v>
      </c>
      <c r="D21" s="603" t="s">
        <v>750</v>
      </c>
      <c r="E21" s="445" t="s">
        <v>213</v>
      </c>
      <c r="F21" s="479"/>
      <c r="G21" s="479"/>
      <c r="H21" s="533"/>
      <c r="I21" s="533"/>
      <c r="J21" s="611"/>
      <c r="K21" s="533"/>
      <c r="L21" s="479"/>
      <c r="M21" s="479"/>
      <c r="N21" s="479"/>
      <c r="O21" s="479"/>
      <c r="P21" s="612"/>
      <c r="Q21" s="613"/>
      <c r="R21" s="647"/>
      <c r="S21" s="641"/>
      <c r="T21" s="548"/>
      <c r="U21" s="547"/>
      <c r="V21" s="549"/>
      <c r="W21" s="547"/>
      <c r="X21" s="549"/>
      <c r="Y21" s="549"/>
      <c r="Z21" s="549"/>
      <c r="AA21" s="549">
        <f t="shared" si="9"/>
        <v>0</v>
      </c>
      <c r="AB21" s="549"/>
      <c r="AC21" s="549"/>
      <c r="AD21" s="550"/>
      <c r="AE21" s="547"/>
      <c r="AF21" s="551">
        <f t="shared" si="10"/>
        <v>0</v>
      </c>
      <c r="AG21" s="552"/>
      <c r="AH21" s="552"/>
      <c r="AI21" s="552"/>
      <c r="AJ21" s="577"/>
      <c r="AK21" s="578"/>
      <c r="AL21" s="578"/>
      <c r="AM21" s="578"/>
      <c r="AN21" s="558"/>
      <c r="AO21" s="558"/>
      <c r="AP21" s="556"/>
      <c r="AQ21" s="556"/>
      <c r="AR21" s="556"/>
      <c r="AS21" s="556"/>
      <c r="AT21" s="556"/>
      <c r="AU21" s="556"/>
    </row>
    <row r="22" spans="1:47" s="557" customFormat="1" ht="28" customHeight="1" x14ac:dyDescent="0.2">
      <c r="B22" s="575" t="str">
        <f t="shared" si="1"/>
        <v/>
      </c>
      <c r="C22" s="651"/>
      <c r="D22" s="605"/>
      <c r="E22" s="614"/>
      <c r="F22" s="555"/>
      <c r="G22" s="615"/>
      <c r="H22" s="616"/>
      <c r="I22" s="533"/>
      <c r="J22" s="617"/>
      <c r="K22" s="533"/>
      <c r="L22" s="618"/>
      <c r="M22" s="618"/>
      <c r="N22" s="618"/>
      <c r="O22" s="479"/>
      <c r="P22" s="619"/>
      <c r="Q22" s="620"/>
      <c r="R22" s="647"/>
      <c r="S22" s="641"/>
      <c r="T22" s="548"/>
      <c r="U22" s="547"/>
      <c r="V22" s="549"/>
      <c r="W22" s="547"/>
      <c r="X22" s="549"/>
      <c r="Y22" s="549"/>
      <c r="Z22" s="549"/>
      <c r="AA22" s="549">
        <f t="shared" si="9"/>
        <v>0</v>
      </c>
      <c r="AB22" s="549"/>
      <c r="AC22" s="549"/>
      <c r="AD22" s="550"/>
      <c r="AE22" s="547"/>
      <c r="AF22" s="551">
        <f t="shared" si="10"/>
        <v>0</v>
      </c>
      <c r="AG22" s="552"/>
      <c r="AH22" s="552"/>
      <c r="AI22" s="552"/>
      <c r="AJ22" s="577"/>
      <c r="AK22" s="578"/>
      <c r="AL22" s="578"/>
      <c r="AM22" s="578"/>
      <c r="AN22" s="558"/>
      <c r="AO22" s="558"/>
      <c r="AP22" s="556"/>
      <c r="AQ22" s="556"/>
      <c r="AR22" s="556"/>
      <c r="AS22" s="556"/>
      <c r="AT22" s="556"/>
      <c r="AU22" s="556"/>
    </row>
    <row r="23" spans="1:47" s="557" customFormat="1" ht="37" customHeight="1" x14ac:dyDescent="0.2">
      <c r="B23" s="575" t="str">
        <f t="shared" si="1"/>
        <v>ALAT-ALAT P</v>
      </c>
      <c r="C23" s="644" t="s">
        <v>32</v>
      </c>
      <c r="D23" s="603" t="s">
        <v>751</v>
      </c>
      <c r="E23" s="445" t="s">
        <v>213</v>
      </c>
      <c r="F23" s="555"/>
      <c r="G23" s="615"/>
      <c r="H23" s="616"/>
      <c r="I23" s="533"/>
      <c r="J23" s="617"/>
      <c r="K23" s="533"/>
      <c r="L23" s="618"/>
      <c r="M23" s="618"/>
      <c r="N23" s="618"/>
      <c r="O23" s="479"/>
      <c r="P23" s="619"/>
      <c r="Q23" s="620"/>
      <c r="R23" s="647"/>
      <c r="S23" s="641"/>
      <c r="T23" s="548"/>
      <c r="U23" s="547"/>
      <c r="V23" s="549"/>
      <c r="W23" s="547"/>
      <c r="X23" s="549"/>
      <c r="Y23" s="549"/>
      <c r="Z23" s="549"/>
      <c r="AA23" s="549">
        <f t="shared" si="9"/>
        <v>0</v>
      </c>
      <c r="AB23" s="549"/>
      <c r="AC23" s="549"/>
      <c r="AD23" s="550"/>
      <c r="AE23" s="547"/>
      <c r="AF23" s="551">
        <f t="shared" si="10"/>
        <v>0</v>
      </c>
      <c r="AG23" s="552"/>
      <c r="AH23" s="552"/>
      <c r="AI23" s="552"/>
      <c r="AJ23" s="577"/>
      <c r="AK23" s="578"/>
      <c r="AL23" s="578"/>
      <c r="AM23" s="578"/>
      <c r="AN23" s="558"/>
      <c r="AO23" s="558"/>
      <c r="AP23" s="556"/>
      <c r="AQ23" s="556"/>
      <c r="AR23" s="556"/>
      <c r="AS23" s="556"/>
      <c r="AT23" s="556"/>
      <c r="AU23" s="556"/>
    </row>
    <row r="24" spans="1:47" s="557" customFormat="1" ht="28" customHeight="1" x14ac:dyDescent="0.2">
      <c r="B24" s="575" t="str">
        <f t="shared" si="1"/>
        <v/>
      </c>
      <c r="C24" s="651"/>
      <c r="D24" s="605"/>
      <c r="E24" s="479"/>
      <c r="F24" s="479"/>
      <c r="G24" s="479"/>
      <c r="H24" s="533"/>
      <c r="I24" s="533"/>
      <c r="J24" s="611"/>
      <c r="K24" s="533"/>
      <c r="L24" s="479"/>
      <c r="M24" s="479"/>
      <c r="N24" s="479"/>
      <c r="O24" s="479"/>
      <c r="P24" s="612"/>
      <c r="Q24" s="621"/>
      <c r="R24" s="647"/>
      <c r="S24" s="641"/>
      <c r="T24" s="548"/>
      <c r="U24" s="547"/>
      <c r="V24" s="549"/>
      <c r="W24" s="547"/>
      <c r="X24" s="549"/>
      <c r="Y24" s="549"/>
      <c r="Z24" s="549"/>
      <c r="AA24" s="549">
        <f t="shared" si="9"/>
        <v>0</v>
      </c>
      <c r="AB24" s="549"/>
      <c r="AC24" s="549"/>
      <c r="AD24" s="550"/>
      <c r="AE24" s="547"/>
      <c r="AF24" s="551">
        <f t="shared" si="10"/>
        <v>0</v>
      </c>
      <c r="AG24" s="552"/>
      <c r="AH24" s="552"/>
      <c r="AI24" s="552"/>
      <c r="AJ24" s="577"/>
      <c r="AK24" s="578"/>
      <c r="AL24" s="578"/>
      <c r="AM24" s="578"/>
      <c r="AN24" s="558"/>
      <c r="AO24" s="558"/>
      <c r="AP24" s="556"/>
      <c r="AQ24" s="556"/>
      <c r="AR24" s="556"/>
      <c r="AS24" s="556"/>
      <c r="AT24" s="556"/>
      <c r="AU24" s="556"/>
    </row>
    <row r="25" spans="1:47" s="579" customFormat="1" ht="34" customHeight="1" x14ac:dyDescent="0.2">
      <c r="B25" s="575" t="str">
        <f t="shared" si="1"/>
        <v>ALAT-ALAT K</v>
      </c>
      <c r="C25" s="644" t="s">
        <v>34</v>
      </c>
      <c r="D25" s="603" t="s">
        <v>752</v>
      </c>
      <c r="E25" s="607"/>
      <c r="F25" s="607"/>
      <c r="G25" s="607"/>
      <c r="H25" s="445"/>
      <c r="I25" s="445"/>
      <c r="J25" s="622"/>
      <c r="K25" s="445"/>
      <c r="L25" s="607"/>
      <c r="M25" s="607"/>
      <c r="N25" s="607"/>
      <c r="O25" s="607"/>
      <c r="P25" s="623"/>
      <c r="Q25" s="608">
        <f>SUM(Q26:Q71)</f>
        <v>615246500</v>
      </c>
      <c r="R25" s="648"/>
      <c r="S25" s="642"/>
      <c r="T25" s="548"/>
      <c r="U25" s="580"/>
      <c r="V25" s="549"/>
      <c r="W25" s="547"/>
      <c r="X25" s="549">
        <f>SUM(X26:X71)</f>
        <v>384387597.66899765</v>
      </c>
      <c r="Y25" s="549">
        <f>SUM(Y26:Y71)</f>
        <v>49140857.668997668</v>
      </c>
      <c r="Z25" s="549">
        <f>SUM(Z26:Z71)</f>
        <v>49140857.668997668</v>
      </c>
      <c r="AA25" s="549">
        <f>SUM(AA26:AA72)</f>
        <v>49140857.668997668</v>
      </c>
      <c r="AB25" s="549">
        <f>SUM(AB26:AB72)</f>
        <v>44365369.324009329</v>
      </c>
      <c r="AC25" s="549">
        <f>SUM(AC26:AC72)</f>
        <v>39070960</v>
      </c>
      <c r="AD25" s="550">
        <f>SUM(AD26:AD72)</f>
        <v>0</v>
      </c>
      <c r="AE25" s="547"/>
      <c r="AF25" s="551">
        <f>SUM(AF26:AF72)</f>
        <v>0</v>
      </c>
      <c r="AG25" s="581">
        <f>SUM(AG26:AG72)</f>
        <v>531810170.67599064</v>
      </c>
      <c r="AH25" s="581">
        <f>SUM(AH26:AH72)</f>
        <v>576175540</v>
      </c>
      <c r="AI25" s="581">
        <f>SUM(AI26:AI72)</f>
        <v>615246500</v>
      </c>
      <c r="AJ25" s="581">
        <f>SUM(AJ26:AJ72)</f>
        <v>615246500</v>
      </c>
      <c r="AK25" s="582"/>
      <c r="AL25" s="582"/>
      <c r="AM25" s="582"/>
      <c r="AN25" s="583"/>
      <c r="AO25" s="583"/>
      <c r="AP25" s="584"/>
      <c r="AQ25" s="584"/>
      <c r="AR25" s="584"/>
      <c r="AS25" s="584"/>
      <c r="AT25" s="584"/>
      <c r="AU25" s="584"/>
    </row>
    <row r="26" spans="1:47" s="557" customFormat="1" ht="28" customHeight="1" x14ac:dyDescent="0.2">
      <c r="A26" s="568" t="s">
        <v>752</v>
      </c>
      <c r="B26" s="575" t="str">
        <f t="shared" si="1"/>
        <v>02.06.02.04</v>
      </c>
      <c r="C26" s="649">
        <v>1</v>
      </c>
      <c r="D26" s="555" t="s">
        <v>222</v>
      </c>
      <c r="E26" s="624" t="s">
        <v>130</v>
      </c>
      <c r="F26" s="555"/>
      <c r="G26" s="618" t="s">
        <v>174</v>
      </c>
      <c r="H26" s="616" t="s">
        <v>632</v>
      </c>
      <c r="I26" s="619" t="s">
        <v>195</v>
      </c>
      <c r="J26" s="625">
        <v>2003</v>
      </c>
      <c r="K26" s="616"/>
      <c r="L26" s="479"/>
      <c r="M26" s="479"/>
      <c r="N26" s="479"/>
      <c r="O26" s="479"/>
      <c r="P26" s="619" t="s">
        <v>118</v>
      </c>
      <c r="Q26" s="620">
        <v>3850000</v>
      </c>
      <c r="R26" s="647" t="s">
        <v>338</v>
      </c>
      <c r="S26" s="641" t="str">
        <f t="shared" ref="S26:S72" si="11">MID(D26,2,7)</f>
        <v>2.06.02</v>
      </c>
      <c r="T26" s="548" t="str">
        <f t="shared" ref="T26:T71" si="12">VLOOKUP(S26,kelompok,2,0)</f>
        <v>ALAT RUMAH TANGGA</v>
      </c>
      <c r="U26" s="547">
        <f t="shared" ref="U26:U71" si="13">VLOOKUP(S26,MASAMANFAAT,4,0)</f>
        <v>5</v>
      </c>
      <c r="V26" s="549">
        <f t="shared" ref="V26:V71" si="14">(Q26)/U26</f>
        <v>770000</v>
      </c>
      <c r="W26" s="547">
        <f t="shared" ref="W26:W71" si="15">2013-AE26+1</f>
        <v>11</v>
      </c>
      <c r="X26" s="549">
        <f t="shared" ref="X26:X71" si="16">IF(W26&gt;U26,Q26,V26*W26)</f>
        <v>3850000</v>
      </c>
      <c r="Y26" s="549">
        <f t="shared" ref="Y26:Y71" si="17">IF(Q26=X26,0,V26)</f>
        <v>0</v>
      </c>
      <c r="Z26" s="549">
        <f t="shared" ref="Z26:Z71" si="18">IF(Q26=X26+Y26,0,V26)</f>
        <v>0</v>
      </c>
      <c r="AA26" s="549">
        <f t="shared" ref="AA26:AA71" si="19">IF(Q26=X26+Y26,0,Z26)</f>
        <v>0</v>
      </c>
      <c r="AB26" s="549">
        <f t="shared" ref="AB26:AB71" si="20">IF(Q26=X26+Y26+Z26+AA26,0,V26)</f>
        <v>0</v>
      </c>
      <c r="AC26" s="549">
        <f t="shared" ref="AC26:AC71" si="21">IF(Q26=X26+Y26+Z26+AA26+AB26,0,V26)</f>
        <v>0</v>
      </c>
      <c r="AD26" s="550">
        <f t="shared" ref="AD26:AD71" si="22">IF(Q26=X26+Y26+Z26+AA26+AB26+AC26,0,V26)</f>
        <v>0</v>
      </c>
      <c r="AE26" s="547">
        <f t="shared" ref="AE26:AE71" si="23">J26</f>
        <v>2003</v>
      </c>
      <c r="AF26" s="551">
        <f t="shared" ref="AF26:AF71" si="24">Q26-(X26+Y26+Z26+AA26+AB26+AC26+AD26)</f>
        <v>0</v>
      </c>
      <c r="AG26" s="552">
        <f t="shared" ref="AG26:AG71" si="25">X26+Y26+Z26+AA26</f>
        <v>3850000</v>
      </c>
      <c r="AH26" s="552">
        <f t="shared" ref="AH26:AH71" si="26">X26+Y26+Z26+AA26+AB26</f>
        <v>3850000</v>
      </c>
      <c r="AI26" s="552">
        <f t="shared" ref="AI26:AI71" si="27">X26+Y26+Z26+AA26+AB26+AC26</f>
        <v>3850000</v>
      </c>
      <c r="AJ26" s="552">
        <f t="shared" ref="AJ26:AJ71" si="28">X26+Y26+Z26+AA26+AB26+AC26+AD26</f>
        <v>3850000</v>
      </c>
      <c r="AK26" s="585"/>
      <c r="AL26" s="585"/>
      <c r="AM26" s="585"/>
      <c r="AN26" s="558"/>
      <c r="AO26" s="558"/>
      <c r="AP26" s="556"/>
      <c r="AQ26" s="556"/>
      <c r="AR26" s="556"/>
      <c r="AS26" s="556"/>
      <c r="AT26" s="556"/>
      <c r="AU26" s="556"/>
    </row>
    <row r="27" spans="1:47" s="557" customFormat="1" ht="28" customHeight="1" x14ac:dyDescent="0.2">
      <c r="A27" s="568" t="s">
        <v>752</v>
      </c>
      <c r="B27" s="575" t="str">
        <f t="shared" si="1"/>
        <v>02.06.02.01</v>
      </c>
      <c r="C27" s="649">
        <v>2</v>
      </c>
      <c r="D27" s="555" t="s">
        <v>758</v>
      </c>
      <c r="E27" s="624" t="s">
        <v>132</v>
      </c>
      <c r="F27" s="555"/>
      <c r="G27" s="618" t="s">
        <v>176</v>
      </c>
      <c r="H27" s="616" t="s">
        <v>632</v>
      </c>
      <c r="I27" s="619" t="s">
        <v>200</v>
      </c>
      <c r="J27" s="625">
        <v>2006</v>
      </c>
      <c r="K27" s="616"/>
      <c r="L27" s="479"/>
      <c r="M27" s="479"/>
      <c r="N27" s="479"/>
      <c r="O27" s="479"/>
      <c r="P27" s="619" t="s">
        <v>118</v>
      </c>
      <c r="Q27" s="620">
        <v>612500</v>
      </c>
      <c r="R27" s="647" t="s">
        <v>339</v>
      </c>
      <c r="S27" s="641" t="str">
        <f t="shared" si="11"/>
        <v>2.06.02</v>
      </c>
      <c r="T27" s="548" t="str">
        <f t="shared" si="12"/>
        <v>ALAT RUMAH TANGGA</v>
      </c>
      <c r="U27" s="547">
        <f t="shared" si="13"/>
        <v>5</v>
      </c>
      <c r="V27" s="549">
        <f t="shared" si="14"/>
        <v>122500</v>
      </c>
      <c r="W27" s="547">
        <f t="shared" si="15"/>
        <v>8</v>
      </c>
      <c r="X27" s="549">
        <f t="shared" si="16"/>
        <v>612500</v>
      </c>
      <c r="Y27" s="549">
        <f t="shared" si="17"/>
        <v>0</v>
      </c>
      <c r="Z27" s="549">
        <f t="shared" si="18"/>
        <v>0</v>
      </c>
      <c r="AA27" s="549">
        <f t="shared" si="19"/>
        <v>0</v>
      </c>
      <c r="AB27" s="549">
        <f t="shared" si="20"/>
        <v>0</v>
      </c>
      <c r="AC27" s="549">
        <f t="shared" si="21"/>
        <v>0</v>
      </c>
      <c r="AD27" s="550">
        <f t="shared" si="22"/>
        <v>0</v>
      </c>
      <c r="AE27" s="547">
        <f t="shared" si="23"/>
        <v>2006</v>
      </c>
      <c r="AF27" s="551">
        <f t="shared" si="24"/>
        <v>0</v>
      </c>
      <c r="AG27" s="552">
        <f t="shared" si="25"/>
        <v>612500</v>
      </c>
      <c r="AH27" s="552">
        <f t="shared" si="26"/>
        <v>612500</v>
      </c>
      <c r="AI27" s="552">
        <f t="shared" si="27"/>
        <v>612500</v>
      </c>
      <c r="AJ27" s="552">
        <f t="shared" si="28"/>
        <v>612500</v>
      </c>
      <c r="AK27" s="585"/>
      <c r="AL27" s="585"/>
      <c r="AM27" s="585"/>
      <c r="AN27" s="558"/>
      <c r="AO27" s="558"/>
      <c r="AP27" s="556"/>
      <c r="AQ27" s="556"/>
      <c r="AR27" s="556"/>
      <c r="AS27" s="556"/>
      <c r="AT27" s="556"/>
      <c r="AU27" s="556"/>
    </row>
    <row r="28" spans="1:47" s="557" customFormat="1" ht="28" customHeight="1" x14ac:dyDescent="0.2">
      <c r="A28" s="568" t="s">
        <v>752</v>
      </c>
      <c r="B28" s="575" t="str">
        <f t="shared" si="1"/>
        <v>02.06.01.04</v>
      </c>
      <c r="C28" s="649">
        <v>3</v>
      </c>
      <c r="D28" s="555" t="s">
        <v>223</v>
      </c>
      <c r="E28" s="624" t="s">
        <v>135</v>
      </c>
      <c r="F28" s="555"/>
      <c r="G28" s="618" t="s">
        <v>186</v>
      </c>
      <c r="H28" s="616" t="s">
        <v>632</v>
      </c>
      <c r="I28" s="619" t="s">
        <v>196</v>
      </c>
      <c r="J28" s="625">
        <v>2006</v>
      </c>
      <c r="K28" s="616"/>
      <c r="L28" s="479"/>
      <c r="M28" s="479"/>
      <c r="N28" s="479"/>
      <c r="O28" s="479"/>
      <c r="P28" s="619" t="s">
        <v>118</v>
      </c>
      <c r="Q28" s="620">
        <v>960000</v>
      </c>
      <c r="R28" s="647" t="s">
        <v>339</v>
      </c>
      <c r="S28" s="641" t="str">
        <f t="shared" si="11"/>
        <v>2.06.01</v>
      </c>
      <c r="T28" s="548" t="str">
        <f t="shared" si="12"/>
        <v>ALAT KANTOR</v>
      </c>
      <c r="U28" s="547">
        <f t="shared" si="13"/>
        <v>5</v>
      </c>
      <c r="V28" s="549">
        <f t="shared" si="14"/>
        <v>192000</v>
      </c>
      <c r="W28" s="547">
        <f t="shared" si="15"/>
        <v>8</v>
      </c>
      <c r="X28" s="549">
        <f t="shared" si="16"/>
        <v>960000</v>
      </c>
      <c r="Y28" s="549">
        <f t="shared" si="17"/>
        <v>0</v>
      </c>
      <c r="Z28" s="549">
        <f t="shared" si="18"/>
        <v>0</v>
      </c>
      <c r="AA28" s="549">
        <f t="shared" si="19"/>
        <v>0</v>
      </c>
      <c r="AB28" s="549">
        <f t="shared" si="20"/>
        <v>0</v>
      </c>
      <c r="AC28" s="549">
        <f t="shared" si="21"/>
        <v>0</v>
      </c>
      <c r="AD28" s="550">
        <f t="shared" si="22"/>
        <v>0</v>
      </c>
      <c r="AE28" s="547">
        <f t="shared" si="23"/>
        <v>2006</v>
      </c>
      <c r="AF28" s="551">
        <f t="shared" si="24"/>
        <v>0</v>
      </c>
      <c r="AG28" s="552">
        <f t="shared" si="25"/>
        <v>960000</v>
      </c>
      <c r="AH28" s="552">
        <f t="shared" si="26"/>
        <v>960000</v>
      </c>
      <c r="AI28" s="552">
        <f t="shared" si="27"/>
        <v>960000</v>
      </c>
      <c r="AJ28" s="552">
        <f t="shared" si="28"/>
        <v>960000</v>
      </c>
      <c r="AK28" s="585"/>
      <c r="AL28" s="586"/>
      <c r="AM28" s="586"/>
      <c r="AN28" s="558"/>
      <c r="AO28" s="558"/>
      <c r="AP28" s="556"/>
      <c r="AQ28" s="556"/>
      <c r="AR28" s="556"/>
      <c r="AS28" s="556"/>
      <c r="AT28" s="556"/>
      <c r="AU28" s="556"/>
    </row>
    <row r="29" spans="1:47" s="557" customFormat="1" ht="28" customHeight="1" x14ac:dyDescent="0.2">
      <c r="A29" s="568" t="s">
        <v>752</v>
      </c>
      <c r="B29" s="575" t="str">
        <f t="shared" si="1"/>
        <v>02.06.02.01</v>
      </c>
      <c r="C29" s="649">
        <v>4</v>
      </c>
      <c r="D29" s="555" t="s">
        <v>758</v>
      </c>
      <c r="E29" s="624" t="s">
        <v>132</v>
      </c>
      <c r="F29" s="555"/>
      <c r="G29" s="618" t="s">
        <v>176</v>
      </c>
      <c r="H29" s="616" t="s">
        <v>632</v>
      </c>
      <c r="I29" s="619" t="s">
        <v>200</v>
      </c>
      <c r="J29" s="625">
        <v>2006</v>
      </c>
      <c r="K29" s="616"/>
      <c r="L29" s="479"/>
      <c r="M29" s="479"/>
      <c r="N29" s="479"/>
      <c r="O29" s="479"/>
      <c r="P29" s="619" t="s">
        <v>118</v>
      </c>
      <c r="Q29" s="620">
        <v>980000</v>
      </c>
      <c r="R29" s="647" t="s">
        <v>110</v>
      </c>
      <c r="S29" s="641" t="str">
        <f t="shared" si="11"/>
        <v>2.06.02</v>
      </c>
      <c r="T29" s="548" t="str">
        <f t="shared" si="12"/>
        <v>ALAT RUMAH TANGGA</v>
      </c>
      <c r="U29" s="547">
        <f t="shared" si="13"/>
        <v>5</v>
      </c>
      <c r="V29" s="549">
        <f t="shared" si="14"/>
        <v>196000</v>
      </c>
      <c r="W29" s="547">
        <f t="shared" si="15"/>
        <v>8</v>
      </c>
      <c r="X29" s="549">
        <f t="shared" si="16"/>
        <v>980000</v>
      </c>
      <c r="Y29" s="549">
        <f t="shared" si="17"/>
        <v>0</v>
      </c>
      <c r="Z29" s="549">
        <f t="shared" si="18"/>
        <v>0</v>
      </c>
      <c r="AA29" s="549">
        <f t="shared" si="19"/>
        <v>0</v>
      </c>
      <c r="AB29" s="549">
        <f t="shared" si="20"/>
        <v>0</v>
      </c>
      <c r="AC29" s="549">
        <f t="shared" si="21"/>
        <v>0</v>
      </c>
      <c r="AD29" s="550">
        <f t="shared" si="22"/>
        <v>0</v>
      </c>
      <c r="AE29" s="547">
        <f t="shared" si="23"/>
        <v>2006</v>
      </c>
      <c r="AF29" s="551">
        <f t="shared" si="24"/>
        <v>0</v>
      </c>
      <c r="AG29" s="552">
        <f t="shared" si="25"/>
        <v>980000</v>
      </c>
      <c r="AH29" s="552">
        <f t="shared" si="26"/>
        <v>980000</v>
      </c>
      <c r="AI29" s="552">
        <f t="shared" si="27"/>
        <v>980000</v>
      </c>
      <c r="AJ29" s="552">
        <f t="shared" si="28"/>
        <v>980000</v>
      </c>
      <c r="AK29" s="585"/>
      <c r="AL29" s="585"/>
      <c r="AM29" s="585"/>
      <c r="AN29" s="558"/>
      <c r="AO29" s="558"/>
      <c r="AP29" s="556"/>
      <c r="AQ29" s="556"/>
      <c r="AR29" s="556"/>
      <c r="AS29" s="556"/>
      <c r="AT29" s="556"/>
      <c r="AU29" s="556"/>
    </row>
    <row r="30" spans="1:47" s="557" customFormat="1" ht="28" customHeight="1" x14ac:dyDescent="0.2">
      <c r="A30" s="568" t="s">
        <v>752</v>
      </c>
      <c r="B30" s="575" t="str">
        <f t="shared" si="1"/>
        <v>02.06.03.05</v>
      </c>
      <c r="C30" s="649">
        <v>5</v>
      </c>
      <c r="D30" s="555" t="s">
        <v>657</v>
      </c>
      <c r="E30" s="624" t="s">
        <v>126</v>
      </c>
      <c r="F30" s="555"/>
      <c r="G30" s="618" t="s">
        <v>187</v>
      </c>
      <c r="H30" s="616" t="s">
        <v>632</v>
      </c>
      <c r="I30" s="619" t="s">
        <v>196</v>
      </c>
      <c r="J30" s="625">
        <v>2006</v>
      </c>
      <c r="K30" s="616"/>
      <c r="L30" s="479"/>
      <c r="M30" s="479"/>
      <c r="N30" s="479"/>
      <c r="O30" s="479"/>
      <c r="P30" s="619" t="s">
        <v>118</v>
      </c>
      <c r="Q30" s="620">
        <v>7840000</v>
      </c>
      <c r="R30" s="647" t="s">
        <v>338</v>
      </c>
      <c r="S30" s="641" t="str">
        <f t="shared" si="11"/>
        <v>2.06.03</v>
      </c>
      <c r="T30" s="548" t="str">
        <f t="shared" si="12"/>
        <v>KOMPUTER</v>
      </c>
      <c r="U30" s="547">
        <f t="shared" si="13"/>
        <v>4</v>
      </c>
      <c r="V30" s="549">
        <f t="shared" si="14"/>
        <v>1960000</v>
      </c>
      <c r="W30" s="547">
        <f t="shared" si="15"/>
        <v>8</v>
      </c>
      <c r="X30" s="549">
        <f t="shared" si="16"/>
        <v>7840000</v>
      </c>
      <c r="Y30" s="549">
        <f t="shared" si="17"/>
        <v>0</v>
      </c>
      <c r="Z30" s="549">
        <f t="shared" si="18"/>
        <v>0</v>
      </c>
      <c r="AA30" s="549">
        <f t="shared" si="19"/>
        <v>0</v>
      </c>
      <c r="AB30" s="549">
        <f t="shared" si="20"/>
        <v>0</v>
      </c>
      <c r="AC30" s="549">
        <f t="shared" si="21"/>
        <v>0</v>
      </c>
      <c r="AD30" s="550">
        <f t="shared" si="22"/>
        <v>0</v>
      </c>
      <c r="AE30" s="547">
        <f t="shared" si="23"/>
        <v>2006</v>
      </c>
      <c r="AF30" s="551">
        <f t="shared" si="24"/>
        <v>0</v>
      </c>
      <c r="AG30" s="552">
        <f t="shared" si="25"/>
        <v>7840000</v>
      </c>
      <c r="AH30" s="552">
        <f t="shared" si="26"/>
        <v>7840000</v>
      </c>
      <c r="AI30" s="552">
        <f t="shared" si="27"/>
        <v>7840000</v>
      </c>
      <c r="AJ30" s="552">
        <f t="shared" si="28"/>
        <v>7840000</v>
      </c>
      <c r="AK30" s="585"/>
      <c r="AL30" s="585"/>
      <c r="AM30" s="585"/>
      <c r="AN30" s="558"/>
      <c r="AO30" s="558"/>
      <c r="AP30" s="556"/>
      <c r="AQ30" s="556"/>
      <c r="AR30" s="556"/>
      <c r="AS30" s="556"/>
      <c r="AT30" s="556"/>
      <c r="AU30" s="556"/>
    </row>
    <row r="31" spans="1:47" s="557" customFormat="1" ht="28" customHeight="1" x14ac:dyDescent="0.2">
      <c r="A31" s="568" t="s">
        <v>752</v>
      </c>
      <c r="B31" s="575" t="str">
        <f t="shared" si="1"/>
        <v>02.06.03.05</v>
      </c>
      <c r="C31" s="649">
        <v>6</v>
      </c>
      <c r="D31" s="555" t="s">
        <v>658</v>
      </c>
      <c r="E31" s="624" t="s">
        <v>125</v>
      </c>
      <c r="F31" s="555"/>
      <c r="G31" s="618" t="s">
        <v>187</v>
      </c>
      <c r="H31" s="616" t="s">
        <v>632</v>
      </c>
      <c r="I31" s="619" t="s">
        <v>195</v>
      </c>
      <c r="J31" s="625">
        <v>2006</v>
      </c>
      <c r="K31" s="616"/>
      <c r="L31" s="479"/>
      <c r="M31" s="479"/>
      <c r="N31" s="479"/>
      <c r="O31" s="479"/>
      <c r="P31" s="619" t="s">
        <v>118</v>
      </c>
      <c r="Q31" s="620">
        <v>800000</v>
      </c>
      <c r="R31" s="647" t="s">
        <v>338</v>
      </c>
      <c r="S31" s="641" t="str">
        <f t="shared" si="11"/>
        <v>2.06.03</v>
      </c>
      <c r="T31" s="548" t="str">
        <f t="shared" si="12"/>
        <v>KOMPUTER</v>
      </c>
      <c r="U31" s="547">
        <f t="shared" si="13"/>
        <v>4</v>
      </c>
      <c r="V31" s="549">
        <f t="shared" si="14"/>
        <v>200000</v>
      </c>
      <c r="W31" s="547">
        <f t="shared" si="15"/>
        <v>8</v>
      </c>
      <c r="X31" s="549">
        <f t="shared" si="16"/>
        <v>800000</v>
      </c>
      <c r="Y31" s="549">
        <f t="shared" si="17"/>
        <v>0</v>
      </c>
      <c r="Z31" s="549">
        <f t="shared" si="18"/>
        <v>0</v>
      </c>
      <c r="AA31" s="549">
        <f t="shared" si="19"/>
        <v>0</v>
      </c>
      <c r="AB31" s="549">
        <f t="shared" si="20"/>
        <v>0</v>
      </c>
      <c r="AC31" s="549">
        <f t="shared" si="21"/>
        <v>0</v>
      </c>
      <c r="AD31" s="550">
        <f t="shared" si="22"/>
        <v>0</v>
      </c>
      <c r="AE31" s="547">
        <f t="shared" si="23"/>
        <v>2006</v>
      </c>
      <c r="AF31" s="551">
        <f t="shared" si="24"/>
        <v>0</v>
      </c>
      <c r="AG31" s="552">
        <f t="shared" si="25"/>
        <v>800000</v>
      </c>
      <c r="AH31" s="552">
        <f t="shared" si="26"/>
        <v>800000</v>
      </c>
      <c r="AI31" s="552">
        <f t="shared" si="27"/>
        <v>800000</v>
      </c>
      <c r="AJ31" s="552">
        <f t="shared" si="28"/>
        <v>800000</v>
      </c>
      <c r="AK31" s="585"/>
      <c r="AL31" s="585"/>
      <c r="AM31" s="585"/>
      <c r="AN31" s="558"/>
      <c r="AO31" s="558"/>
      <c r="AP31" s="556"/>
      <c r="AQ31" s="556"/>
      <c r="AR31" s="556"/>
      <c r="AS31" s="556"/>
      <c r="AT31" s="556"/>
      <c r="AU31" s="556"/>
    </row>
    <row r="32" spans="1:47" s="557" customFormat="1" ht="28" customHeight="1" x14ac:dyDescent="0.2">
      <c r="A32" s="568" t="s">
        <v>752</v>
      </c>
      <c r="B32" s="575" t="str">
        <f t="shared" si="1"/>
        <v>02.06.02.01</v>
      </c>
      <c r="C32" s="649">
        <v>7</v>
      </c>
      <c r="D32" s="555" t="s">
        <v>759</v>
      </c>
      <c r="E32" s="624" t="s">
        <v>124</v>
      </c>
      <c r="F32" s="555"/>
      <c r="G32" s="618" t="s">
        <v>167</v>
      </c>
      <c r="H32" s="616" t="s">
        <v>632</v>
      </c>
      <c r="I32" s="619" t="s">
        <v>205</v>
      </c>
      <c r="J32" s="625">
        <v>2006</v>
      </c>
      <c r="K32" s="616"/>
      <c r="L32" s="479"/>
      <c r="M32" s="479"/>
      <c r="N32" s="479"/>
      <c r="O32" s="479"/>
      <c r="P32" s="619" t="s">
        <v>118</v>
      </c>
      <c r="Q32" s="620">
        <v>1125000</v>
      </c>
      <c r="R32" s="647" t="s">
        <v>110</v>
      </c>
      <c r="S32" s="641" t="str">
        <f t="shared" si="11"/>
        <v>2.06.02</v>
      </c>
      <c r="T32" s="548" t="str">
        <f t="shared" si="12"/>
        <v>ALAT RUMAH TANGGA</v>
      </c>
      <c r="U32" s="547">
        <f t="shared" si="13"/>
        <v>5</v>
      </c>
      <c r="V32" s="549">
        <f t="shared" si="14"/>
        <v>225000</v>
      </c>
      <c r="W32" s="547">
        <f t="shared" si="15"/>
        <v>8</v>
      </c>
      <c r="X32" s="549">
        <f t="shared" si="16"/>
        <v>1125000</v>
      </c>
      <c r="Y32" s="549">
        <f t="shared" si="17"/>
        <v>0</v>
      </c>
      <c r="Z32" s="549">
        <f t="shared" si="18"/>
        <v>0</v>
      </c>
      <c r="AA32" s="549">
        <f t="shared" si="19"/>
        <v>0</v>
      </c>
      <c r="AB32" s="549">
        <f t="shared" si="20"/>
        <v>0</v>
      </c>
      <c r="AC32" s="549">
        <f t="shared" si="21"/>
        <v>0</v>
      </c>
      <c r="AD32" s="550">
        <f t="shared" si="22"/>
        <v>0</v>
      </c>
      <c r="AE32" s="547">
        <f t="shared" si="23"/>
        <v>2006</v>
      </c>
      <c r="AF32" s="551">
        <f t="shared" si="24"/>
        <v>0</v>
      </c>
      <c r="AG32" s="552">
        <f t="shared" si="25"/>
        <v>1125000</v>
      </c>
      <c r="AH32" s="552">
        <f t="shared" si="26"/>
        <v>1125000</v>
      </c>
      <c r="AI32" s="552">
        <f t="shared" si="27"/>
        <v>1125000</v>
      </c>
      <c r="AJ32" s="552">
        <f t="shared" si="28"/>
        <v>1125000</v>
      </c>
      <c r="AK32" s="585"/>
      <c r="AL32" s="585"/>
      <c r="AM32" s="585"/>
      <c r="AN32" s="558"/>
      <c r="AO32" s="558"/>
      <c r="AP32" s="556"/>
      <c r="AQ32" s="556"/>
      <c r="AR32" s="556"/>
      <c r="AS32" s="556"/>
      <c r="AT32" s="556"/>
      <c r="AU32" s="556"/>
    </row>
    <row r="33" spans="1:47" s="557" customFormat="1" ht="28" customHeight="1" x14ac:dyDescent="0.2">
      <c r="A33" s="568" t="s">
        <v>752</v>
      </c>
      <c r="B33" s="575" t="str">
        <f t="shared" si="1"/>
        <v>02.06.03.05</v>
      </c>
      <c r="C33" s="649">
        <v>8</v>
      </c>
      <c r="D33" s="555" t="s">
        <v>658</v>
      </c>
      <c r="E33" s="624" t="s">
        <v>125</v>
      </c>
      <c r="F33" s="555"/>
      <c r="G33" s="618" t="s">
        <v>187</v>
      </c>
      <c r="H33" s="616" t="s">
        <v>632</v>
      </c>
      <c r="I33" s="619" t="s">
        <v>195</v>
      </c>
      <c r="J33" s="625">
        <v>2006</v>
      </c>
      <c r="K33" s="616"/>
      <c r="L33" s="479"/>
      <c r="M33" s="479"/>
      <c r="N33" s="479"/>
      <c r="O33" s="479"/>
      <c r="P33" s="619" t="s">
        <v>118</v>
      </c>
      <c r="Q33" s="620">
        <v>680000</v>
      </c>
      <c r="R33" s="647" t="s">
        <v>339</v>
      </c>
      <c r="S33" s="641" t="str">
        <f t="shared" si="11"/>
        <v>2.06.03</v>
      </c>
      <c r="T33" s="548" t="str">
        <f t="shared" si="12"/>
        <v>KOMPUTER</v>
      </c>
      <c r="U33" s="547">
        <f t="shared" si="13"/>
        <v>4</v>
      </c>
      <c r="V33" s="549">
        <f t="shared" si="14"/>
        <v>170000</v>
      </c>
      <c r="W33" s="547">
        <f t="shared" si="15"/>
        <v>8</v>
      </c>
      <c r="X33" s="549">
        <f t="shared" si="16"/>
        <v>680000</v>
      </c>
      <c r="Y33" s="549">
        <f t="shared" si="17"/>
        <v>0</v>
      </c>
      <c r="Z33" s="549">
        <f t="shared" si="18"/>
        <v>0</v>
      </c>
      <c r="AA33" s="549">
        <f t="shared" si="19"/>
        <v>0</v>
      </c>
      <c r="AB33" s="549">
        <f t="shared" si="20"/>
        <v>0</v>
      </c>
      <c r="AC33" s="549">
        <f t="shared" si="21"/>
        <v>0</v>
      </c>
      <c r="AD33" s="550">
        <f t="shared" si="22"/>
        <v>0</v>
      </c>
      <c r="AE33" s="547">
        <f t="shared" si="23"/>
        <v>2006</v>
      </c>
      <c r="AF33" s="551">
        <f t="shared" si="24"/>
        <v>0</v>
      </c>
      <c r="AG33" s="552">
        <f t="shared" si="25"/>
        <v>680000</v>
      </c>
      <c r="AH33" s="552">
        <f t="shared" si="26"/>
        <v>680000</v>
      </c>
      <c r="AI33" s="552">
        <f t="shared" si="27"/>
        <v>680000</v>
      </c>
      <c r="AJ33" s="552">
        <f t="shared" si="28"/>
        <v>680000</v>
      </c>
      <c r="AK33" s="585"/>
      <c r="AL33" s="585"/>
      <c r="AM33" s="585"/>
      <c r="AN33" s="558"/>
      <c r="AO33" s="558"/>
      <c r="AP33" s="556"/>
      <c r="AQ33" s="556"/>
      <c r="AR33" s="556"/>
      <c r="AS33" s="556"/>
      <c r="AT33" s="556"/>
      <c r="AU33" s="556"/>
    </row>
    <row r="34" spans="1:47" s="557" customFormat="1" ht="28" customHeight="1" x14ac:dyDescent="0.2">
      <c r="A34" s="568" t="s">
        <v>752</v>
      </c>
      <c r="B34" s="575" t="str">
        <f t="shared" si="1"/>
        <v>02.06.03.05</v>
      </c>
      <c r="C34" s="649">
        <v>9</v>
      </c>
      <c r="D34" s="555" t="s">
        <v>657</v>
      </c>
      <c r="E34" s="624" t="s">
        <v>126</v>
      </c>
      <c r="F34" s="555"/>
      <c r="G34" s="618" t="s">
        <v>187</v>
      </c>
      <c r="H34" s="616" t="s">
        <v>632</v>
      </c>
      <c r="I34" s="619" t="s">
        <v>196</v>
      </c>
      <c r="J34" s="625">
        <v>2006</v>
      </c>
      <c r="K34" s="616"/>
      <c r="L34" s="479"/>
      <c r="M34" s="479"/>
      <c r="N34" s="479"/>
      <c r="O34" s="479"/>
      <c r="P34" s="619" t="s">
        <v>118</v>
      </c>
      <c r="Q34" s="620">
        <v>7840000</v>
      </c>
      <c r="R34" s="647" t="s">
        <v>339</v>
      </c>
      <c r="S34" s="641" t="str">
        <f t="shared" si="11"/>
        <v>2.06.03</v>
      </c>
      <c r="T34" s="548" t="str">
        <f t="shared" si="12"/>
        <v>KOMPUTER</v>
      </c>
      <c r="U34" s="547">
        <f t="shared" si="13"/>
        <v>4</v>
      </c>
      <c r="V34" s="549">
        <f t="shared" si="14"/>
        <v>1960000</v>
      </c>
      <c r="W34" s="547">
        <f t="shared" si="15"/>
        <v>8</v>
      </c>
      <c r="X34" s="549">
        <f t="shared" si="16"/>
        <v>7840000</v>
      </c>
      <c r="Y34" s="549">
        <f t="shared" si="17"/>
        <v>0</v>
      </c>
      <c r="Z34" s="549">
        <f t="shared" si="18"/>
        <v>0</v>
      </c>
      <c r="AA34" s="549">
        <f t="shared" si="19"/>
        <v>0</v>
      </c>
      <c r="AB34" s="549">
        <f t="shared" si="20"/>
        <v>0</v>
      </c>
      <c r="AC34" s="549">
        <f t="shared" si="21"/>
        <v>0</v>
      </c>
      <c r="AD34" s="550">
        <f t="shared" si="22"/>
        <v>0</v>
      </c>
      <c r="AE34" s="547">
        <f t="shared" si="23"/>
        <v>2006</v>
      </c>
      <c r="AF34" s="551">
        <f t="shared" si="24"/>
        <v>0</v>
      </c>
      <c r="AG34" s="552">
        <f t="shared" si="25"/>
        <v>7840000</v>
      </c>
      <c r="AH34" s="552">
        <f t="shared" si="26"/>
        <v>7840000</v>
      </c>
      <c r="AI34" s="552">
        <f t="shared" si="27"/>
        <v>7840000</v>
      </c>
      <c r="AJ34" s="552">
        <f t="shared" si="28"/>
        <v>7840000</v>
      </c>
      <c r="AK34" s="585"/>
      <c r="AL34" s="585"/>
      <c r="AM34" s="585"/>
      <c r="AN34" s="558"/>
      <c r="AO34" s="558"/>
      <c r="AP34" s="556"/>
      <c r="AQ34" s="556"/>
      <c r="AR34" s="556"/>
      <c r="AS34" s="556"/>
      <c r="AT34" s="556"/>
      <c r="AU34" s="556"/>
    </row>
    <row r="35" spans="1:47" s="557" customFormat="1" ht="28" customHeight="1" x14ac:dyDescent="0.2">
      <c r="A35" s="568" t="s">
        <v>752</v>
      </c>
      <c r="B35" s="575" t="str">
        <f t="shared" si="1"/>
        <v>02.06.01.04</v>
      </c>
      <c r="C35" s="649">
        <v>10</v>
      </c>
      <c r="D35" s="555" t="s">
        <v>223</v>
      </c>
      <c r="E35" s="624" t="s">
        <v>135</v>
      </c>
      <c r="F35" s="555"/>
      <c r="G35" s="618" t="s">
        <v>189</v>
      </c>
      <c r="H35" s="616" t="s">
        <v>632</v>
      </c>
      <c r="I35" s="619" t="s">
        <v>196</v>
      </c>
      <c r="J35" s="625">
        <v>2006</v>
      </c>
      <c r="K35" s="616"/>
      <c r="L35" s="479"/>
      <c r="M35" s="479"/>
      <c r="N35" s="479"/>
      <c r="O35" s="479"/>
      <c r="P35" s="619" t="s">
        <v>118</v>
      </c>
      <c r="Q35" s="620">
        <v>1200000</v>
      </c>
      <c r="R35" s="647" t="s">
        <v>110</v>
      </c>
      <c r="S35" s="641" t="str">
        <f t="shared" si="11"/>
        <v>2.06.01</v>
      </c>
      <c r="T35" s="548" t="str">
        <f t="shared" si="12"/>
        <v>ALAT KANTOR</v>
      </c>
      <c r="U35" s="547">
        <f t="shared" si="13"/>
        <v>5</v>
      </c>
      <c r="V35" s="549">
        <f t="shared" si="14"/>
        <v>240000</v>
      </c>
      <c r="W35" s="547">
        <f t="shared" si="15"/>
        <v>8</v>
      </c>
      <c r="X35" s="549">
        <f t="shared" si="16"/>
        <v>1200000</v>
      </c>
      <c r="Y35" s="549">
        <f t="shared" si="17"/>
        <v>0</v>
      </c>
      <c r="Z35" s="549">
        <f t="shared" si="18"/>
        <v>0</v>
      </c>
      <c r="AA35" s="549">
        <f t="shared" si="19"/>
        <v>0</v>
      </c>
      <c r="AB35" s="549">
        <f t="shared" si="20"/>
        <v>0</v>
      </c>
      <c r="AC35" s="549">
        <f t="shared" si="21"/>
        <v>0</v>
      </c>
      <c r="AD35" s="550">
        <f t="shared" si="22"/>
        <v>0</v>
      </c>
      <c r="AE35" s="547">
        <f t="shared" si="23"/>
        <v>2006</v>
      </c>
      <c r="AF35" s="551">
        <f t="shared" si="24"/>
        <v>0</v>
      </c>
      <c r="AG35" s="552">
        <f t="shared" si="25"/>
        <v>1200000</v>
      </c>
      <c r="AH35" s="552">
        <f t="shared" si="26"/>
        <v>1200000</v>
      </c>
      <c r="AI35" s="552">
        <f t="shared" si="27"/>
        <v>1200000</v>
      </c>
      <c r="AJ35" s="552">
        <f t="shared" si="28"/>
        <v>1200000</v>
      </c>
      <c r="AK35" s="585"/>
      <c r="AL35" s="586"/>
      <c r="AM35" s="586"/>
      <c r="AN35" s="558"/>
      <c r="AO35" s="558"/>
      <c r="AP35" s="556"/>
      <c r="AQ35" s="556"/>
      <c r="AR35" s="556"/>
      <c r="AS35" s="556"/>
      <c r="AT35" s="556"/>
      <c r="AU35" s="556"/>
    </row>
    <row r="36" spans="1:47" s="557" customFormat="1" ht="28" customHeight="1" x14ac:dyDescent="0.2">
      <c r="A36" s="568" t="s">
        <v>752</v>
      </c>
      <c r="B36" s="575" t="str">
        <f t="shared" si="1"/>
        <v>02.06.01.05</v>
      </c>
      <c r="C36" s="649">
        <v>11</v>
      </c>
      <c r="D36" s="555" t="s">
        <v>764</v>
      </c>
      <c r="E36" s="624" t="s">
        <v>140</v>
      </c>
      <c r="F36" s="555"/>
      <c r="G36" s="618" t="s">
        <v>191</v>
      </c>
      <c r="H36" s="616" t="s">
        <v>632</v>
      </c>
      <c r="I36" s="619" t="s">
        <v>206</v>
      </c>
      <c r="J36" s="625">
        <v>2006</v>
      </c>
      <c r="K36" s="616"/>
      <c r="L36" s="479"/>
      <c r="M36" s="479"/>
      <c r="N36" s="479"/>
      <c r="O36" s="479"/>
      <c r="P36" s="619" t="s">
        <v>118</v>
      </c>
      <c r="Q36" s="620">
        <v>520000</v>
      </c>
      <c r="R36" s="647" t="s">
        <v>110</v>
      </c>
      <c r="S36" s="641" t="str">
        <f t="shared" si="11"/>
        <v>2.06.01</v>
      </c>
      <c r="T36" s="548" t="str">
        <f t="shared" si="12"/>
        <v>ALAT KANTOR</v>
      </c>
      <c r="U36" s="547">
        <f t="shared" si="13"/>
        <v>5</v>
      </c>
      <c r="V36" s="549">
        <f t="shared" si="14"/>
        <v>104000</v>
      </c>
      <c r="W36" s="547">
        <f t="shared" si="15"/>
        <v>8</v>
      </c>
      <c r="X36" s="549">
        <f t="shared" si="16"/>
        <v>520000</v>
      </c>
      <c r="Y36" s="549">
        <f t="shared" si="17"/>
        <v>0</v>
      </c>
      <c r="Z36" s="549">
        <f t="shared" si="18"/>
        <v>0</v>
      </c>
      <c r="AA36" s="549">
        <f t="shared" si="19"/>
        <v>0</v>
      </c>
      <c r="AB36" s="549">
        <f t="shared" si="20"/>
        <v>0</v>
      </c>
      <c r="AC36" s="549">
        <f t="shared" si="21"/>
        <v>0</v>
      </c>
      <c r="AD36" s="550">
        <f t="shared" si="22"/>
        <v>0</v>
      </c>
      <c r="AE36" s="547">
        <f t="shared" si="23"/>
        <v>2006</v>
      </c>
      <c r="AF36" s="551">
        <f t="shared" si="24"/>
        <v>0</v>
      </c>
      <c r="AG36" s="552">
        <f t="shared" si="25"/>
        <v>520000</v>
      </c>
      <c r="AH36" s="552">
        <f t="shared" si="26"/>
        <v>520000</v>
      </c>
      <c r="AI36" s="552">
        <f t="shared" si="27"/>
        <v>520000</v>
      </c>
      <c r="AJ36" s="552">
        <f t="shared" si="28"/>
        <v>520000</v>
      </c>
      <c r="AK36" s="585"/>
      <c r="AL36" s="586"/>
      <c r="AM36" s="586"/>
      <c r="AN36" s="558"/>
      <c r="AO36" s="558"/>
      <c r="AP36" s="556"/>
      <c r="AQ36" s="556"/>
      <c r="AR36" s="556"/>
      <c r="AS36" s="556"/>
      <c r="AT36" s="556"/>
      <c r="AU36" s="556"/>
    </row>
    <row r="37" spans="1:47" s="557" customFormat="1" ht="28" customHeight="1" x14ac:dyDescent="0.2">
      <c r="A37" s="568" t="s">
        <v>752</v>
      </c>
      <c r="B37" s="575" t="str">
        <f t="shared" si="1"/>
        <v>02.06.01.05</v>
      </c>
      <c r="C37" s="649">
        <v>12</v>
      </c>
      <c r="D37" s="555" t="s">
        <v>764</v>
      </c>
      <c r="E37" s="624" t="s">
        <v>141</v>
      </c>
      <c r="F37" s="555"/>
      <c r="G37" s="618" t="s">
        <v>184</v>
      </c>
      <c r="H37" s="616" t="s">
        <v>632</v>
      </c>
      <c r="I37" s="619" t="s">
        <v>194</v>
      </c>
      <c r="J37" s="625">
        <v>2006</v>
      </c>
      <c r="K37" s="616"/>
      <c r="L37" s="479"/>
      <c r="M37" s="479"/>
      <c r="N37" s="479"/>
      <c r="O37" s="479"/>
      <c r="P37" s="619" t="s">
        <v>118</v>
      </c>
      <c r="Q37" s="620">
        <v>864000</v>
      </c>
      <c r="R37" s="647" t="s">
        <v>339</v>
      </c>
      <c r="S37" s="641" t="str">
        <f t="shared" si="11"/>
        <v>2.06.01</v>
      </c>
      <c r="T37" s="548" t="str">
        <f t="shared" si="12"/>
        <v>ALAT KANTOR</v>
      </c>
      <c r="U37" s="547">
        <f t="shared" si="13"/>
        <v>5</v>
      </c>
      <c r="V37" s="549">
        <f t="shared" si="14"/>
        <v>172800</v>
      </c>
      <c r="W37" s="547">
        <f t="shared" si="15"/>
        <v>8</v>
      </c>
      <c r="X37" s="549">
        <f t="shared" si="16"/>
        <v>864000</v>
      </c>
      <c r="Y37" s="549">
        <f t="shared" si="17"/>
        <v>0</v>
      </c>
      <c r="Z37" s="549">
        <f t="shared" si="18"/>
        <v>0</v>
      </c>
      <c r="AA37" s="549">
        <f t="shared" si="19"/>
        <v>0</v>
      </c>
      <c r="AB37" s="549">
        <f t="shared" si="20"/>
        <v>0</v>
      </c>
      <c r="AC37" s="549">
        <f t="shared" si="21"/>
        <v>0</v>
      </c>
      <c r="AD37" s="550">
        <f t="shared" si="22"/>
        <v>0</v>
      </c>
      <c r="AE37" s="547">
        <f t="shared" si="23"/>
        <v>2006</v>
      </c>
      <c r="AF37" s="551">
        <f t="shared" si="24"/>
        <v>0</v>
      </c>
      <c r="AG37" s="552">
        <f t="shared" si="25"/>
        <v>864000</v>
      </c>
      <c r="AH37" s="552">
        <f t="shared" si="26"/>
        <v>864000</v>
      </c>
      <c r="AI37" s="552">
        <f t="shared" si="27"/>
        <v>864000</v>
      </c>
      <c r="AJ37" s="552">
        <f t="shared" si="28"/>
        <v>864000</v>
      </c>
      <c r="AK37" s="585"/>
      <c r="AL37" s="586"/>
      <c r="AM37" s="586"/>
      <c r="AN37" s="558"/>
      <c r="AO37" s="558"/>
      <c r="AP37" s="556"/>
      <c r="AQ37" s="556"/>
      <c r="AR37" s="556"/>
      <c r="AS37" s="556"/>
      <c r="AT37" s="556"/>
      <c r="AU37" s="556"/>
    </row>
    <row r="38" spans="1:47" s="557" customFormat="1" ht="28" customHeight="1" x14ac:dyDescent="0.2">
      <c r="A38" s="568" t="s">
        <v>752</v>
      </c>
      <c r="B38" s="575" t="str">
        <f t="shared" si="1"/>
        <v>02.06.01.04</v>
      </c>
      <c r="C38" s="649">
        <v>13</v>
      </c>
      <c r="D38" s="555" t="s">
        <v>223</v>
      </c>
      <c r="E38" s="624" t="s">
        <v>660</v>
      </c>
      <c r="F38" s="555"/>
      <c r="G38" s="618" t="s">
        <v>693</v>
      </c>
      <c r="H38" s="616" t="s">
        <v>708</v>
      </c>
      <c r="I38" s="619" t="s">
        <v>204</v>
      </c>
      <c r="J38" s="625">
        <v>2007</v>
      </c>
      <c r="K38" s="616"/>
      <c r="L38" s="479"/>
      <c r="M38" s="479"/>
      <c r="N38" s="479"/>
      <c r="O38" s="479"/>
      <c r="P38" s="619" t="s">
        <v>118</v>
      </c>
      <c r="Q38" s="620">
        <v>14850000</v>
      </c>
      <c r="R38" s="647" t="s">
        <v>339</v>
      </c>
      <c r="S38" s="641" t="str">
        <f t="shared" si="11"/>
        <v>2.06.01</v>
      </c>
      <c r="T38" s="548" t="str">
        <f t="shared" si="12"/>
        <v>ALAT KANTOR</v>
      </c>
      <c r="U38" s="547">
        <f t="shared" si="13"/>
        <v>5</v>
      </c>
      <c r="V38" s="549">
        <f t="shared" si="14"/>
        <v>2970000</v>
      </c>
      <c r="W38" s="547">
        <f t="shared" si="15"/>
        <v>7</v>
      </c>
      <c r="X38" s="549">
        <f t="shared" si="16"/>
        <v>14850000</v>
      </c>
      <c r="Y38" s="549">
        <f t="shared" si="17"/>
        <v>0</v>
      </c>
      <c r="Z38" s="549">
        <f t="shared" si="18"/>
        <v>0</v>
      </c>
      <c r="AA38" s="549">
        <f t="shared" si="19"/>
        <v>0</v>
      </c>
      <c r="AB38" s="549">
        <f t="shared" si="20"/>
        <v>0</v>
      </c>
      <c r="AC38" s="549">
        <f t="shared" si="21"/>
        <v>0</v>
      </c>
      <c r="AD38" s="550">
        <f t="shared" si="22"/>
        <v>0</v>
      </c>
      <c r="AE38" s="547">
        <f t="shared" si="23"/>
        <v>2007</v>
      </c>
      <c r="AF38" s="551">
        <f t="shared" si="24"/>
        <v>0</v>
      </c>
      <c r="AG38" s="552">
        <f t="shared" si="25"/>
        <v>14850000</v>
      </c>
      <c r="AH38" s="552">
        <f t="shared" si="26"/>
        <v>14850000</v>
      </c>
      <c r="AI38" s="552">
        <f t="shared" si="27"/>
        <v>14850000</v>
      </c>
      <c r="AJ38" s="552">
        <f t="shared" si="28"/>
        <v>14850000</v>
      </c>
      <c r="AK38" s="585"/>
      <c r="AL38" s="586"/>
      <c r="AM38" s="586"/>
      <c r="AN38" s="558"/>
      <c r="AO38" s="558"/>
      <c r="AP38" s="556"/>
      <c r="AQ38" s="556"/>
      <c r="AR38" s="556"/>
      <c r="AS38" s="556"/>
      <c r="AT38" s="556"/>
      <c r="AU38" s="556"/>
    </row>
    <row r="39" spans="1:47" s="557" customFormat="1" ht="28" customHeight="1" x14ac:dyDescent="0.2">
      <c r="A39" s="568" t="s">
        <v>752</v>
      </c>
      <c r="B39" s="575" t="str">
        <f t="shared" si="1"/>
        <v>02.06.02.06</v>
      </c>
      <c r="C39" s="649">
        <v>14</v>
      </c>
      <c r="D39" s="555" t="s">
        <v>370</v>
      </c>
      <c r="E39" s="624" t="s">
        <v>661</v>
      </c>
      <c r="F39" s="555"/>
      <c r="G39" s="618" t="s">
        <v>632</v>
      </c>
      <c r="H39" s="616" t="s">
        <v>632</v>
      </c>
      <c r="I39" s="619" t="s">
        <v>204</v>
      </c>
      <c r="J39" s="625">
        <v>2007</v>
      </c>
      <c r="K39" s="616"/>
      <c r="L39" s="479"/>
      <c r="M39" s="479"/>
      <c r="N39" s="479"/>
      <c r="O39" s="479"/>
      <c r="P39" s="619" t="s">
        <v>118</v>
      </c>
      <c r="Q39" s="620">
        <v>3960000</v>
      </c>
      <c r="R39" s="647" t="s">
        <v>338</v>
      </c>
      <c r="S39" s="641" t="str">
        <f t="shared" si="11"/>
        <v>2.06.02</v>
      </c>
      <c r="T39" s="548" t="str">
        <f t="shared" si="12"/>
        <v>ALAT RUMAH TANGGA</v>
      </c>
      <c r="U39" s="547">
        <f t="shared" si="13"/>
        <v>5</v>
      </c>
      <c r="V39" s="549">
        <f t="shared" si="14"/>
        <v>792000</v>
      </c>
      <c r="W39" s="547">
        <f t="shared" si="15"/>
        <v>7</v>
      </c>
      <c r="X39" s="549">
        <f t="shared" si="16"/>
        <v>3960000</v>
      </c>
      <c r="Y39" s="549">
        <f t="shared" si="17"/>
        <v>0</v>
      </c>
      <c r="Z39" s="549">
        <f t="shared" si="18"/>
        <v>0</v>
      </c>
      <c r="AA39" s="549">
        <f t="shared" si="19"/>
        <v>0</v>
      </c>
      <c r="AB39" s="549">
        <f t="shared" si="20"/>
        <v>0</v>
      </c>
      <c r="AC39" s="549">
        <f t="shared" si="21"/>
        <v>0</v>
      </c>
      <c r="AD39" s="550">
        <f t="shared" si="22"/>
        <v>0</v>
      </c>
      <c r="AE39" s="547">
        <f t="shared" si="23"/>
        <v>2007</v>
      </c>
      <c r="AF39" s="551">
        <f t="shared" si="24"/>
        <v>0</v>
      </c>
      <c r="AG39" s="552">
        <f t="shared" si="25"/>
        <v>3960000</v>
      </c>
      <c r="AH39" s="552">
        <f t="shared" si="26"/>
        <v>3960000</v>
      </c>
      <c r="AI39" s="552">
        <f t="shared" si="27"/>
        <v>3960000</v>
      </c>
      <c r="AJ39" s="552">
        <f t="shared" si="28"/>
        <v>3960000</v>
      </c>
      <c r="AK39" s="585"/>
      <c r="AL39" s="585"/>
      <c r="AM39" s="585"/>
      <c r="AN39" s="558"/>
      <c r="AO39" s="558"/>
      <c r="AP39" s="556"/>
      <c r="AQ39" s="556"/>
      <c r="AR39" s="556"/>
      <c r="AS39" s="556"/>
      <c r="AT39" s="556"/>
      <c r="AU39" s="556"/>
    </row>
    <row r="40" spans="1:47" s="557" customFormat="1" ht="28" customHeight="1" x14ac:dyDescent="0.2">
      <c r="A40" s="568" t="s">
        <v>752</v>
      </c>
      <c r="B40" s="575" t="str">
        <f t="shared" si="1"/>
        <v>02.06.02.04</v>
      </c>
      <c r="C40" s="649">
        <v>15</v>
      </c>
      <c r="D40" s="555" t="s">
        <v>222</v>
      </c>
      <c r="E40" s="624" t="s">
        <v>662</v>
      </c>
      <c r="F40" s="555"/>
      <c r="G40" s="618" t="s">
        <v>174</v>
      </c>
      <c r="H40" s="616" t="s">
        <v>233</v>
      </c>
      <c r="I40" s="619" t="s">
        <v>204</v>
      </c>
      <c r="J40" s="625">
        <v>2007</v>
      </c>
      <c r="K40" s="628" t="s">
        <v>240</v>
      </c>
      <c r="L40" s="479"/>
      <c r="M40" s="479"/>
      <c r="N40" s="479"/>
      <c r="O40" s="479"/>
      <c r="P40" s="619" t="s">
        <v>118</v>
      </c>
      <c r="Q40" s="620">
        <v>25410000</v>
      </c>
      <c r="R40" s="647" t="s">
        <v>110</v>
      </c>
      <c r="S40" s="641" t="str">
        <f t="shared" si="11"/>
        <v>2.06.02</v>
      </c>
      <c r="T40" s="548" t="str">
        <f t="shared" si="12"/>
        <v>ALAT RUMAH TANGGA</v>
      </c>
      <c r="U40" s="547">
        <f t="shared" si="13"/>
        <v>5</v>
      </c>
      <c r="V40" s="549">
        <f t="shared" si="14"/>
        <v>5082000</v>
      </c>
      <c r="W40" s="547">
        <f t="shared" si="15"/>
        <v>7</v>
      </c>
      <c r="X40" s="549">
        <f t="shared" si="16"/>
        <v>25410000</v>
      </c>
      <c r="Y40" s="549">
        <f t="shared" si="17"/>
        <v>0</v>
      </c>
      <c r="Z40" s="549">
        <f t="shared" si="18"/>
        <v>0</v>
      </c>
      <c r="AA40" s="549">
        <f t="shared" si="19"/>
        <v>0</v>
      </c>
      <c r="AB40" s="549">
        <f t="shared" si="20"/>
        <v>0</v>
      </c>
      <c r="AC40" s="549">
        <f t="shared" si="21"/>
        <v>0</v>
      </c>
      <c r="AD40" s="550">
        <f t="shared" si="22"/>
        <v>0</v>
      </c>
      <c r="AE40" s="547">
        <f t="shared" si="23"/>
        <v>2007</v>
      </c>
      <c r="AF40" s="551">
        <f t="shared" si="24"/>
        <v>0</v>
      </c>
      <c r="AG40" s="552">
        <f t="shared" si="25"/>
        <v>25410000</v>
      </c>
      <c r="AH40" s="552">
        <f t="shared" si="26"/>
        <v>25410000</v>
      </c>
      <c r="AI40" s="552">
        <f t="shared" si="27"/>
        <v>25410000</v>
      </c>
      <c r="AJ40" s="552">
        <f t="shared" si="28"/>
        <v>25410000</v>
      </c>
      <c r="AK40" s="585"/>
      <c r="AL40" s="585"/>
      <c r="AM40" s="585"/>
      <c r="AN40" s="558"/>
      <c r="AO40" s="558"/>
      <c r="AP40" s="556"/>
      <c r="AQ40" s="556"/>
      <c r="AR40" s="556"/>
      <c r="AS40" s="556"/>
      <c r="AT40" s="556"/>
      <c r="AU40" s="556"/>
    </row>
    <row r="41" spans="1:47" s="557" customFormat="1" ht="28" customHeight="1" x14ac:dyDescent="0.2">
      <c r="A41" s="568" t="s">
        <v>752</v>
      </c>
      <c r="B41" s="575" t="str">
        <f t="shared" si="1"/>
        <v>02.06.03.02</v>
      </c>
      <c r="C41" s="649">
        <v>16</v>
      </c>
      <c r="D41" s="555" t="s">
        <v>227</v>
      </c>
      <c r="E41" s="624" t="s">
        <v>450</v>
      </c>
      <c r="F41" s="555"/>
      <c r="G41" s="618" t="s">
        <v>187</v>
      </c>
      <c r="H41" s="616" t="s">
        <v>632</v>
      </c>
      <c r="I41" s="619" t="s">
        <v>204</v>
      </c>
      <c r="J41" s="625">
        <v>2007</v>
      </c>
      <c r="K41" s="616"/>
      <c r="L41" s="479"/>
      <c r="M41" s="479"/>
      <c r="N41" s="479"/>
      <c r="O41" s="479"/>
      <c r="P41" s="619" t="s">
        <v>118</v>
      </c>
      <c r="Q41" s="620">
        <v>64509200</v>
      </c>
      <c r="R41" s="647" t="s">
        <v>110</v>
      </c>
      <c r="S41" s="641" t="str">
        <f t="shared" si="11"/>
        <v>2.06.03</v>
      </c>
      <c r="T41" s="548" t="str">
        <f t="shared" si="12"/>
        <v>KOMPUTER</v>
      </c>
      <c r="U41" s="547">
        <f t="shared" si="13"/>
        <v>4</v>
      </c>
      <c r="V41" s="549">
        <f t="shared" si="14"/>
        <v>16127300</v>
      </c>
      <c r="W41" s="547">
        <f t="shared" si="15"/>
        <v>7</v>
      </c>
      <c r="X41" s="549">
        <f t="shared" si="16"/>
        <v>64509200</v>
      </c>
      <c r="Y41" s="549">
        <f t="shared" si="17"/>
        <v>0</v>
      </c>
      <c r="Z41" s="549">
        <f t="shared" si="18"/>
        <v>0</v>
      </c>
      <c r="AA41" s="549">
        <f t="shared" si="19"/>
        <v>0</v>
      </c>
      <c r="AB41" s="549">
        <f t="shared" si="20"/>
        <v>0</v>
      </c>
      <c r="AC41" s="549">
        <f t="shared" si="21"/>
        <v>0</v>
      </c>
      <c r="AD41" s="550">
        <f t="shared" si="22"/>
        <v>0</v>
      </c>
      <c r="AE41" s="547">
        <f t="shared" si="23"/>
        <v>2007</v>
      </c>
      <c r="AF41" s="551">
        <f t="shared" si="24"/>
        <v>0</v>
      </c>
      <c r="AG41" s="552">
        <f t="shared" si="25"/>
        <v>64509200</v>
      </c>
      <c r="AH41" s="552">
        <f t="shared" si="26"/>
        <v>64509200</v>
      </c>
      <c r="AI41" s="552">
        <f t="shared" si="27"/>
        <v>64509200</v>
      </c>
      <c r="AJ41" s="552">
        <f t="shared" si="28"/>
        <v>64509200</v>
      </c>
      <c r="AK41" s="585"/>
      <c r="AL41" s="585"/>
      <c r="AM41" s="585"/>
      <c r="AN41" s="558"/>
      <c r="AO41" s="558"/>
      <c r="AP41" s="556"/>
      <c r="AQ41" s="556"/>
      <c r="AR41" s="556"/>
      <c r="AS41" s="556"/>
      <c r="AT41" s="556"/>
      <c r="AU41" s="556"/>
    </row>
    <row r="42" spans="1:47" s="557" customFormat="1" ht="28" customHeight="1" x14ac:dyDescent="0.2">
      <c r="A42" s="568" t="s">
        <v>752</v>
      </c>
      <c r="B42" s="575" t="str">
        <f t="shared" si="1"/>
        <v>02.06.02.01</v>
      </c>
      <c r="C42" s="649">
        <v>17</v>
      </c>
      <c r="D42" s="555" t="s">
        <v>228</v>
      </c>
      <c r="E42" s="624" t="s">
        <v>133</v>
      </c>
      <c r="F42" s="555"/>
      <c r="G42" s="618" t="s">
        <v>694</v>
      </c>
      <c r="H42" s="616" t="s">
        <v>709</v>
      </c>
      <c r="I42" s="619" t="s">
        <v>703</v>
      </c>
      <c r="J42" s="625">
        <v>2007</v>
      </c>
      <c r="K42" s="616"/>
      <c r="L42" s="479"/>
      <c r="M42" s="479"/>
      <c r="N42" s="479"/>
      <c r="O42" s="479"/>
      <c r="P42" s="619" t="s">
        <v>118</v>
      </c>
      <c r="Q42" s="620">
        <v>4356000</v>
      </c>
      <c r="R42" s="647" t="s">
        <v>110</v>
      </c>
      <c r="S42" s="641" t="str">
        <f t="shared" si="11"/>
        <v>2.06.02</v>
      </c>
      <c r="T42" s="548" t="str">
        <f t="shared" si="12"/>
        <v>ALAT RUMAH TANGGA</v>
      </c>
      <c r="U42" s="547">
        <f t="shared" si="13"/>
        <v>5</v>
      </c>
      <c r="V42" s="549">
        <f t="shared" si="14"/>
        <v>871200</v>
      </c>
      <c r="W42" s="547">
        <f t="shared" si="15"/>
        <v>7</v>
      </c>
      <c r="X42" s="549">
        <f t="shared" si="16"/>
        <v>4356000</v>
      </c>
      <c r="Y42" s="549">
        <f t="shared" si="17"/>
        <v>0</v>
      </c>
      <c r="Z42" s="549">
        <f t="shared" si="18"/>
        <v>0</v>
      </c>
      <c r="AA42" s="549">
        <f t="shared" si="19"/>
        <v>0</v>
      </c>
      <c r="AB42" s="549">
        <f t="shared" si="20"/>
        <v>0</v>
      </c>
      <c r="AC42" s="549">
        <f t="shared" si="21"/>
        <v>0</v>
      </c>
      <c r="AD42" s="550">
        <f t="shared" si="22"/>
        <v>0</v>
      </c>
      <c r="AE42" s="547">
        <f t="shared" si="23"/>
        <v>2007</v>
      </c>
      <c r="AF42" s="551">
        <f t="shared" si="24"/>
        <v>0</v>
      </c>
      <c r="AG42" s="552">
        <f t="shared" si="25"/>
        <v>4356000</v>
      </c>
      <c r="AH42" s="552">
        <f t="shared" si="26"/>
        <v>4356000</v>
      </c>
      <c r="AI42" s="552">
        <f t="shared" si="27"/>
        <v>4356000</v>
      </c>
      <c r="AJ42" s="552">
        <f t="shared" si="28"/>
        <v>4356000</v>
      </c>
      <c r="AK42" s="585"/>
      <c r="AL42" s="585"/>
      <c r="AM42" s="585"/>
      <c r="AN42" s="558"/>
      <c r="AO42" s="558"/>
      <c r="AP42" s="556"/>
      <c r="AQ42" s="556"/>
      <c r="AR42" s="556"/>
      <c r="AS42" s="556"/>
      <c r="AT42" s="556"/>
      <c r="AU42" s="556"/>
    </row>
    <row r="43" spans="1:47" s="557" customFormat="1" ht="28" customHeight="1" x14ac:dyDescent="0.2">
      <c r="A43" s="568" t="s">
        <v>752</v>
      </c>
      <c r="B43" s="575" t="str">
        <f t="shared" si="1"/>
        <v>02.06.02.06</v>
      </c>
      <c r="C43" s="649">
        <v>18</v>
      </c>
      <c r="D43" s="555" t="s">
        <v>370</v>
      </c>
      <c r="E43" s="624" t="s">
        <v>663</v>
      </c>
      <c r="F43" s="555"/>
      <c r="G43" s="618" t="s">
        <v>632</v>
      </c>
      <c r="H43" s="616" t="s">
        <v>632</v>
      </c>
      <c r="I43" s="619" t="s">
        <v>632</v>
      </c>
      <c r="J43" s="625">
        <v>2007</v>
      </c>
      <c r="K43" s="616"/>
      <c r="L43" s="479"/>
      <c r="M43" s="479"/>
      <c r="N43" s="479"/>
      <c r="O43" s="479"/>
      <c r="P43" s="619" t="s">
        <v>118</v>
      </c>
      <c r="Q43" s="620">
        <v>14685000</v>
      </c>
      <c r="R43" s="647" t="s">
        <v>338</v>
      </c>
      <c r="S43" s="641" t="str">
        <f t="shared" si="11"/>
        <v>2.06.02</v>
      </c>
      <c r="T43" s="548" t="str">
        <f t="shared" si="12"/>
        <v>ALAT RUMAH TANGGA</v>
      </c>
      <c r="U43" s="547">
        <f t="shared" si="13"/>
        <v>5</v>
      </c>
      <c r="V43" s="549">
        <f t="shared" si="14"/>
        <v>2937000</v>
      </c>
      <c r="W43" s="547">
        <f t="shared" si="15"/>
        <v>7</v>
      </c>
      <c r="X43" s="549">
        <f t="shared" si="16"/>
        <v>14685000</v>
      </c>
      <c r="Y43" s="549">
        <f t="shared" si="17"/>
        <v>0</v>
      </c>
      <c r="Z43" s="549">
        <f t="shared" si="18"/>
        <v>0</v>
      </c>
      <c r="AA43" s="549">
        <f t="shared" si="19"/>
        <v>0</v>
      </c>
      <c r="AB43" s="549">
        <f t="shared" si="20"/>
        <v>0</v>
      </c>
      <c r="AC43" s="549">
        <f t="shared" si="21"/>
        <v>0</v>
      </c>
      <c r="AD43" s="550">
        <f t="shared" si="22"/>
        <v>0</v>
      </c>
      <c r="AE43" s="547">
        <f t="shared" si="23"/>
        <v>2007</v>
      </c>
      <c r="AF43" s="551">
        <f t="shared" si="24"/>
        <v>0</v>
      </c>
      <c r="AG43" s="552">
        <f t="shared" si="25"/>
        <v>14685000</v>
      </c>
      <c r="AH43" s="552">
        <f t="shared" si="26"/>
        <v>14685000</v>
      </c>
      <c r="AI43" s="552">
        <f t="shared" si="27"/>
        <v>14685000</v>
      </c>
      <c r="AJ43" s="552">
        <f t="shared" si="28"/>
        <v>14685000</v>
      </c>
      <c r="AK43" s="585"/>
      <c r="AL43" s="585"/>
      <c r="AM43" s="585"/>
      <c r="AN43" s="558"/>
      <c r="AO43" s="558"/>
      <c r="AP43" s="556"/>
      <c r="AQ43" s="556"/>
      <c r="AR43" s="556"/>
      <c r="AS43" s="556"/>
      <c r="AT43" s="556"/>
      <c r="AU43" s="556"/>
    </row>
    <row r="44" spans="1:47" s="557" customFormat="1" ht="28" customHeight="1" x14ac:dyDescent="0.2">
      <c r="A44" s="568" t="s">
        <v>752</v>
      </c>
      <c r="B44" s="575" t="str">
        <f t="shared" si="1"/>
        <v>02.06.02.06</v>
      </c>
      <c r="C44" s="649">
        <v>19</v>
      </c>
      <c r="D44" s="555" t="s">
        <v>370</v>
      </c>
      <c r="E44" s="624" t="s">
        <v>664</v>
      </c>
      <c r="F44" s="555"/>
      <c r="G44" s="618" t="s">
        <v>632</v>
      </c>
      <c r="H44" s="616" t="s">
        <v>632</v>
      </c>
      <c r="I44" s="619" t="s">
        <v>204</v>
      </c>
      <c r="J44" s="626">
        <v>2007</v>
      </c>
      <c r="K44" s="616"/>
      <c r="L44" s="479"/>
      <c r="M44" s="479"/>
      <c r="N44" s="479"/>
      <c r="O44" s="479"/>
      <c r="P44" s="619" t="s">
        <v>118</v>
      </c>
      <c r="Q44" s="620">
        <v>9790000</v>
      </c>
      <c r="R44" s="647" t="s">
        <v>338</v>
      </c>
      <c r="S44" s="641" t="str">
        <f t="shared" si="11"/>
        <v>2.06.02</v>
      </c>
      <c r="T44" s="548" t="str">
        <f t="shared" si="12"/>
        <v>ALAT RUMAH TANGGA</v>
      </c>
      <c r="U44" s="547">
        <f t="shared" si="13"/>
        <v>5</v>
      </c>
      <c r="V44" s="549">
        <f t="shared" si="14"/>
        <v>1958000</v>
      </c>
      <c r="W44" s="547">
        <f t="shared" si="15"/>
        <v>7</v>
      </c>
      <c r="X44" s="549">
        <f t="shared" si="16"/>
        <v>9790000</v>
      </c>
      <c r="Y44" s="549">
        <f t="shared" si="17"/>
        <v>0</v>
      </c>
      <c r="Z44" s="549">
        <f t="shared" si="18"/>
        <v>0</v>
      </c>
      <c r="AA44" s="549">
        <f t="shared" si="19"/>
        <v>0</v>
      </c>
      <c r="AB44" s="549">
        <f t="shared" si="20"/>
        <v>0</v>
      </c>
      <c r="AC44" s="549">
        <f t="shared" si="21"/>
        <v>0</v>
      </c>
      <c r="AD44" s="550">
        <f t="shared" si="22"/>
        <v>0</v>
      </c>
      <c r="AE44" s="547">
        <f t="shared" si="23"/>
        <v>2007</v>
      </c>
      <c r="AF44" s="551">
        <f t="shared" si="24"/>
        <v>0</v>
      </c>
      <c r="AG44" s="552">
        <f t="shared" si="25"/>
        <v>9790000</v>
      </c>
      <c r="AH44" s="552">
        <f t="shared" si="26"/>
        <v>9790000</v>
      </c>
      <c r="AI44" s="552">
        <f t="shared" si="27"/>
        <v>9790000</v>
      </c>
      <c r="AJ44" s="552">
        <f t="shared" si="28"/>
        <v>9790000</v>
      </c>
      <c r="AK44" s="585"/>
      <c r="AL44" s="585"/>
      <c r="AM44" s="585"/>
      <c r="AN44" s="558"/>
      <c r="AO44" s="558"/>
      <c r="AP44" s="556"/>
      <c r="AQ44" s="556"/>
      <c r="AR44" s="556"/>
      <c r="AS44" s="556"/>
      <c r="AT44" s="556"/>
      <c r="AU44" s="556"/>
    </row>
    <row r="45" spans="1:47" s="557" customFormat="1" ht="28" customHeight="1" x14ac:dyDescent="0.2">
      <c r="A45" s="568" t="s">
        <v>752</v>
      </c>
      <c r="B45" s="575" t="str">
        <f t="shared" si="1"/>
        <v>02.06.02.06</v>
      </c>
      <c r="C45" s="649">
        <v>20</v>
      </c>
      <c r="D45" s="555" t="s">
        <v>765</v>
      </c>
      <c r="E45" s="624" t="s">
        <v>665</v>
      </c>
      <c r="F45" s="555"/>
      <c r="G45" s="618" t="s">
        <v>632</v>
      </c>
      <c r="H45" s="616" t="s">
        <v>632</v>
      </c>
      <c r="I45" s="619" t="s">
        <v>204</v>
      </c>
      <c r="J45" s="617">
        <v>2007</v>
      </c>
      <c r="K45" s="616"/>
      <c r="L45" s="479"/>
      <c r="M45" s="479"/>
      <c r="N45" s="479"/>
      <c r="O45" s="479"/>
      <c r="P45" s="619" t="s">
        <v>118</v>
      </c>
      <c r="Q45" s="620">
        <v>5500000</v>
      </c>
      <c r="R45" s="647" t="s">
        <v>338</v>
      </c>
      <c r="S45" s="641" t="str">
        <f t="shared" si="11"/>
        <v>2.06.02</v>
      </c>
      <c r="T45" s="548" t="str">
        <f t="shared" si="12"/>
        <v>ALAT RUMAH TANGGA</v>
      </c>
      <c r="U45" s="547">
        <f t="shared" si="13"/>
        <v>5</v>
      </c>
      <c r="V45" s="549">
        <f t="shared" si="14"/>
        <v>1100000</v>
      </c>
      <c r="W45" s="547">
        <f t="shared" si="15"/>
        <v>7</v>
      </c>
      <c r="X45" s="549">
        <f t="shared" si="16"/>
        <v>5500000</v>
      </c>
      <c r="Y45" s="549">
        <f t="shared" si="17"/>
        <v>0</v>
      </c>
      <c r="Z45" s="549">
        <f t="shared" si="18"/>
        <v>0</v>
      </c>
      <c r="AA45" s="549">
        <f t="shared" si="19"/>
        <v>0</v>
      </c>
      <c r="AB45" s="549">
        <f t="shared" si="20"/>
        <v>0</v>
      </c>
      <c r="AC45" s="549">
        <f t="shared" si="21"/>
        <v>0</v>
      </c>
      <c r="AD45" s="550">
        <f t="shared" si="22"/>
        <v>0</v>
      </c>
      <c r="AE45" s="547">
        <f t="shared" si="23"/>
        <v>2007</v>
      </c>
      <c r="AF45" s="551">
        <f t="shared" si="24"/>
        <v>0</v>
      </c>
      <c r="AG45" s="552">
        <f t="shared" si="25"/>
        <v>5500000</v>
      </c>
      <c r="AH45" s="552">
        <f t="shared" si="26"/>
        <v>5500000</v>
      </c>
      <c r="AI45" s="552">
        <f t="shared" si="27"/>
        <v>5500000</v>
      </c>
      <c r="AJ45" s="552">
        <f t="shared" si="28"/>
        <v>5500000</v>
      </c>
      <c r="AK45" s="585"/>
      <c r="AL45" s="585"/>
      <c r="AM45" s="585"/>
      <c r="AN45" s="558"/>
      <c r="AO45" s="558"/>
      <c r="AP45" s="556"/>
      <c r="AQ45" s="556"/>
      <c r="AR45" s="556"/>
      <c r="AS45" s="556"/>
      <c r="AT45" s="556"/>
      <c r="AU45" s="556"/>
    </row>
    <row r="46" spans="1:47" s="575" customFormat="1" ht="28" customHeight="1" x14ac:dyDescent="0.2">
      <c r="A46" s="568" t="s">
        <v>752</v>
      </c>
      <c r="B46" s="575" t="str">
        <f t="shared" si="1"/>
        <v>02.06.02.06</v>
      </c>
      <c r="C46" s="649">
        <v>21</v>
      </c>
      <c r="D46" s="555" t="s">
        <v>370</v>
      </c>
      <c r="E46" s="481" t="s">
        <v>666</v>
      </c>
      <c r="F46" s="555"/>
      <c r="G46" s="618" t="s">
        <v>632</v>
      </c>
      <c r="H46" s="616" t="s">
        <v>632</v>
      </c>
      <c r="I46" s="619" t="s">
        <v>201</v>
      </c>
      <c r="J46" s="617">
        <v>2007</v>
      </c>
      <c r="K46" s="616"/>
      <c r="L46" s="479"/>
      <c r="M46" s="479"/>
      <c r="N46" s="479"/>
      <c r="O46" s="479"/>
      <c r="P46" s="619" t="s">
        <v>118</v>
      </c>
      <c r="Q46" s="620">
        <v>2970000</v>
      </c>
      <c r="R46" s="647" t="s">
        <v>338</v>
      </c>
      <c r="S46" s="641" t="str">
        <f t="shared" si="11"/>
        <v>2.06.02</v>
      </c>
      <c r="T46" s="548" t="str">
        <f t="shared" si="12"/>
        <v>ALAT RUMAH TANGGA</v>
      </c>
      <c r="U46" s="547">
        <f t="shared" si="13"/>
        <v>5</v>
      </c>
      <c r="V46" s="549">
        <f t="shared" si="14"/>
        <v>594000</v>
      </c>
      <c r="W46" s="547">
        <f t="shared" si="15"/>
        <v>7</v>
      </c>
      <c r="X46" s="549">
        <f t="shared" si="16"/>
        <v>2970000</v>
      </c>
      <c r="Y46" s="549">
        <f t="shared" si="17"/>
        <v>0</v>
      </c>
      <c r="Z46" s="549">
        <f t="shared" si="18"/>
        <v>0</v>
      </c>
      <c r="AA46" s="549">
        <f t="shared" si="19"/>
        <v>0</v>
      </c>
      <c r="AB46" s="549">
        <f t="shared" si="20"/>
        <v>0</v>
      </c>
      <c r="AC46" s="549">
        <f t="shared" si="21"/>
        <v>0</v>
      </c>
      <c r="AD46" s="550">
        <f t="shared" si="22"/>
        <v>0</v>
      </c>
      <c r="AE46" s="547">
        <f t="shared" si="23"/>
        <v>2007</v>
      </c>
      <c r="AF46" s="551">
        <f t="shared" si="24"/>
        <v>0</v>
      </c>
      <c r="AG46" s="552">
        <f t="shared" si="25"/>
        <v>2970000</v>
      </c>
      <c r="AH46" s="552">
        <f t="shared" si="26"/>
        <v>2970000</v>
      </c>
      <c r="AI46" s="552">
        <f t="shared" si="27"/>
        <v>2970000</v>
      </c>
      <c r="AJ46" s="552">
        <f t="shared" si="28"/>
        <v>2970000</v>
      </c>
      <c r="AK46" s="585"/>
      <c r="AL46" s="585"/>
      <c r="AM46" s="585"/>
      <c r="AN46" s="587"/>
      <c r="AO46" s="587"/>
      <c r="AP46" s="576"/>
      <c r="AQ46" s="576"/>
      <c r="AR46" s="576"/>
      <c r="AS46" s="576"/>
      <c r="AT46" s="576"/>
      <c r="AU46" s="576"/>
    </row>
    <row r="47" spans="1:47" s="557" customFormat="1" ht="28" customHeight="1" x14ac:dyDescent="0.2">
      <c r="A47" s="568" t="s">
        <v>752</v>
      </c>
      <c r="B47" s="575" t="str">
        <f t="shared" si="1"/>
        <v>02.06.02.06</v>
      </c>
      <c r="C47" s="649">
        <v>22</v>
      </c>
      <c r="D47" s="555" t="s">
        <v>370</v>
      </c>
      <c r="E47" s="624" t="s">
        <v>667</v>
      </c>
      <c r="F47" s="555"/>
      <c r="G47" s="618" t="s">
        <v>632</v>
      </c>
      <c r="H47" s="616" t="s">
        <v>632</v>
      </c>
      <c r="I47" s="619" t="s">
        <v>204</v>
      </c>
      <c r="J47" s="617">
        <v>2007</v>
      </c>
      <c r="K47" s="616"/>
      <c r="L47" s="479"/>
      <c r="M47" s="479"/>
      <c r="N47" s="479"/>
      <c r="O47" s="479"/>
      <c r="P47" s="619" t="s">
        <v>118</v>
      </c>
      <c r="Q47" s="620">
        <v>2640000</v>
      </c>
      <c r="R47" s="647" t="s">
        <v>338</v>
      </c>
      <c r="S47" s="641" t="str">
        <f t="shared" si="11"/>
        <v>2.06.02</v>
      </c>
      <c r="T47" s="548" t="str">
        <f t="shared" si="12"/>
        <v>ALAT RUMAH TANGGA</v>
      </c>
      <c r="U47" s="547">
        <f t="shared" si="13"/>
        <v>5</v>
      </c>
      <c r="V47" s="549">
        <f t="shared" si="14"/>
        <v>528000</v>
      </c>
      <c r="W47" s="547">
        <f t="shared" si="15"/>
        <v>7</v>
      </c>
      <c r="X47" s="549">
        <f t="shared" si="16"/>
        <v>2640000</v>
      </c>
      <c r="Y47" s="549">
        <f t="shared" si="17"/>
        <v>0</v>
      </c>
      <c r="Z47" s="549">
        <f t="shared" si="18"/>
        <v>0</v>
      </c>
      <c r="AA47" s="549">
        <f t="shared" si="19"/>
        <v>0</v>
      </c>
      <c r="AB47" s="549">
        <f t="shared" si="20"/>
        <v>0</v>
      </c>
      <c r="AC47" s="549">
        <f t="shared" si="21"/>
        <v>0</v>
      </c>
      <c r="AD47" s="550">
        <f t="shared" si="22"/>
        <v>0</v>
      </c>
      <c r="AE47" s="547">
        <f t="shared" si="23"/>
        <v>2007</v>
      </c>
      <c r="AF47" s="551">
        <f t="shared" si="24"/>
        <v>0</v>
      </c>
      <c r="AG47" s="552">
        <f t="shared" si="25"/>
        <v>2640000</v>
      </c>
      <c r="AH47" s="552">
        <f t="shared" si="26"/>
        <v>2640000</v>
      </c>
      <c r="AI47" s="552">
        <f t="shared" si="27"/>
        <v>2640000</v>
      </c>
      <c r="AJ47" s="552">
        <f t="shared" si="28"/>
        <v>2640000</v>
      </c>
      <c r="AK47" s="585"/>
      <c r="AL47" s="585"/>
      <c r="AM47" s="585"/>
      <c r="AN47" s="558"/>
      <c r="AO47" s="558"/>
      <c r="AP47" s="556"/>
      <c r="AQ47" s="556"/>
      <c r="AR47" s="556"/>
      <c r="AS47" s="556"/>
      <c r="AT47" s="556"/>
      <c r="AU47" s="556"/>
    </row>
    <row r="48" spans="1:47" s="557" customFormat="1" ht="28" customHeight="1" x14ac:dyDescent="0.2">
      <c r="A48" s="568" t="s">
        <v>752</v>
      </c>
      <c r="B48" s="575" t="str">
        <f t="shared" si="1"/>
        <v>02.06.03.03</v>
      </c>
      <c r="C48" s="649">
        <v>23</v>
      </c>
      <c r="D48" s="555" t="s">
        <v>297</v>
      </c>
      <c r="E48" s="624" t="s">
        <v>668</v>
      </c>
      <c r="F48" s="555"/>
      <c r="G48" s="618" t="s">
        <v>632</v>
      </c>
      <c r="H48" s="616" t="s">
        <v>632</v>
      </c>
      <c r="I48" s="619" t="s">
        <v>204</v>
      </c>
      <c r="J48" s="617">
        <v>2007</v>
      </c>
      <c r="K48" s="616"/>
      <c r="L48" s="479"/>
      <c r="M48" s="479"/>
      <c r="N48" s="479"/>
      <c r="O48" s="479"/>
      <c r="P48" s="619" t="s">
        <v>118</v>
      </c>
      <c r="Q48" s="620">
        <v>902000</v>
      </c>
      <c r="R48" s="647" t="s">
        <v>338</v>
      </c>
      <c r="S48" s="641" t="str">
        <f t="shared" si="11"/>
        <v>2.06.03</v>
      </c>
      <c r="T48" s="548" t="str">
        <f t="shared" si="12"/>
        <v>KOMPUTER</v>
      </c>
      <c r="U48" s="547">
        <f t="shared" si="13"/>
        <v>4</v>
      </c>
      <c r="V48" s="549">
        <f t="shared" si="14"/>
        <v>225500</v>
      </c>
      <c r="W48" s="547">
        <f t="shared" si="15"/>
        <v>7</v>
      </c>
      <c r="X48" s="549">
        <f t="shared" si="16"/>
        <v>902000</v>
      </c>
      <c r="Y48" s="549">
        <f t="shared" si="17"/>
        <v>0</v>
      </c>
      <c r="Z48" s="549">
        <f t="shared" si="18"/>
        <v>0</v>
      </c>
      <c r="AA48" s="549">
        <f t="shared" si="19"/>
        <v>0</v>
      </c>
      <c r="AB48" s="549">
        <f t="shared" si="20"/>
        <v>0</v>
      </c>
      <c r="AC48" s="549">
        <f t="shared" si="21"/>
        <v>0</v>
      </c>
      <c r="AD48" s="550">
        <f t="shared" si="22"/>
        <v>0</v>
      </c>
      <c r="AE48" s="547">
        <f t="shared" si="23"/>
        <v>2007</v>
      </c>
      <c r="AF48" s="551">
        <f t="shared" si="24"/>
        <v>0</v>
      </c>
      <c r="AG48" s="552">
        <f t="shared" si="25"/>
        <v>902000</v>
      </c>
      <c r="AH48" s="552">
        <f t="shared" si="26"/>
        <v>902000</v>
      </c>
      <c r="AI48" s="552">
        <f t="shared" si="27"/>
        <v>902000</v>
      </c>
      <c r="AJ48" s="552">
        <f t="shared" si="28"/>
        <v>902000</v>
      </c>
      <c r="AK48" s="585"/>
      <c r="AL48" s="585"/>
      <c r="AM48" s="585"/>
      <c r="AN48" s="558"/>
      <c r="AO48" s="558"/>
      <c r="AP48" s="556"/>
      <c r="AQ48" s="556"/>
      <c r="AR48" s="556"/>
      <c r="AS48" s="556"/>
      <c r="AT48" s="556"/>
      <c r="AU48" s="556"/>
    </row>
    <row r="49" spans="1:47" s="557" customFormat="1" ht="28" customHeight="1" x14ac:dyDescent="0.2">
      <c r="A49" s="568" t="s">
        <v>752</v>
      </c>
      <c r="B49" s="575" t="str">
        <f t="shared" si="1"/>
        <v>02.06.02.06</v>
      </c>
      <c r="C49" s="649">
        <v>24</v>
      </c>
      <c r="D49" s="555" t="s">
        <v>370</v>
      </c>
      <c r="E49" s="624" t="s">
        <v>669</v>
      </c>
      <c r="F49" s="555"/>
      <c r="G49" s="618" t="s">
        <v>632</v>
      </c>
      <c r="H49" s="616" t="s">
        <v>632</v>
      </c>
      <c r="I49" s="619" t="s">
        <v>204</v>
      </c>
      <c r="J49" s="617">
        <v>2007</v>
      </c>
      <c r="K49" s="616"/>
      <c r="L49" s="479"/>
      <c r="M49" s="479"/>
      <c r="N49" s="479"/>
      <c r="O49" s="479"/>
      <c r="P49" s="619" t="s">
        <v>118</v>
      </c>
      <c r="Q49" s="620">
        <v>3300000</v>
      </c>
      <c r="R49" s="647" t="s">
        <v>339</v>
      </c>
      <c r="S49" s="641" t="str">
        <f t="shared" si="11"/>
        <v>2.06.02</v>
      </c>
      <c r="T49" s="548" t="str">
        <f t="shared" si="12"/>
        <v>ALAT RUMAH TANGGA</v>
      </c>
      <c r="U49" s="547">
        <f t="shared" si="13"/>
        <v>5</v>
      </c>
      <c r="V49" s="549">
        <f t="shared" si="14"/>
        <v>660000</v>
      </c>
      <c r="W49" s="547">
        <f t="shared" si="15"/>
        <v>7</v>
      </c>
      <c r="X49" s="549">
        <f t="shared" si="16"/>
        <v>3300000</v>
      </c>
      <c r="Y49" s="549">
        <f t="shared" si="17"/>
        <v>0</v>
      </c>
      <c r="Z49" s="549">
        <f t="shared" si="18"/>
        <v>0</v>
      </c>
      <c r="AA49" s="549">
        <f t="shared" si="19"/>
        <v>0</v>
      </c>
      <c r="AB49" s="549">
        <f t="shared" si="20"/>
        <v>0</v>
      </c>
      <c r="AC49" s="549">
        <f t="shared" si="21"/>
        <v>0</v>
      </c>
      <c r="AD49" s="550">
        <f t="shared" si="22"/>
        <v>0</v>
      </c>
      <c r="AE49" s="547">
        <f t="shared" si="23"/>
        <v>2007</v>
      </c>
      <c r="AF49" s="551">
        <f t="shared" si="24"/>
        <v>0</v>
      </c>
      <c r="AG49" s="552">
        <f t="shared" si="25"/>
        <v>3300000</v>
      </c>
      <c r="AH49" s="552">
        <f t="shared" si="26"/>
        <v>3300000</v>
      </c>
      <c r="AI49" s="552">
        <f t="shared" si="27"/>
        <v>3300000</v>
      </c>
      <c r="AJ49" s="552">
        <f t="shared" si="28"/>
        <v>3300000</v>
      </c>
      <c r="AK49" s="585"/>
      <c r="AL49" s="585"/>
      <c r="AM49" s="585"/>
      <c r="AN49" s="558"/>
      <c r="AO49" s="558"/>
      <c r="AP49" s="556"/>
      <c r="AQ49" s="556"/>
      <c r="AR49" s="556"/>
      <c r="AS49" s="556"/>
      <c r="AT49" s="556"/>
      <c r="AU49" s="556"/>
    </row>
    <row r="50" spans="1:47" s="557" customFormat="1" ht="28" customHeight="1" x14ac:dyDescent="0.2">
      <c r="A50" s="568" t="s">
        <v>752</v>
      </c>
      <c r="B50" s="575" t="str">
        <f t="shared" si="1"/>
        <v>02.06.02.01</v>
      </c>
      <c r="C50" s="649">
        <v>25</v>
      </c>
      <c r="D50" s="555" t="s">
        <v>762</v>
      </c>
      <c r="E50" s="624" t="s">
        <v>670</v>
      </c>
      <c r="F50" s="555"/>
      <c r="G50" s="618" t="s">
        <v>167</v>
      </c>
      <c r="H50" s="616" t="s">
        <v>710</v>
      </c>
      <c r="I50" s="619" t="s">
        <v>704</v>
      </c>
      <c r="J50" s="617">
        <v>2008</v>
      </c>
      <c r="K50" s="616"/>
      <c r="L50" s="479"/>
      <c r="M50" s="479"/>
      <c r="N50" s="479"/>
      <c r="O50" s="479"/>
      <c r="P50" s="619" t="s">
        <v>118</v>
      </c>
      <c r="Q50" s="620">
        <v>12265000</v>
      </c>
      <c r="R50" s="647" t="s">
        <v>110</v>
      </c>
      <c r="S50" s="641" t="str">
        <f t="shared" si="11"/>
        <v>2.06.02</v>
      </c>
      <c r="T50" s="548" t="str">
        <f t="shared" si="12"/>
        <v>ALAT RUMAH TANGGA</v>
      </c>
      <c r="U50" s="547">
        <f t="shared" si="13"/>
        <v>5</v>
      </c>
      <c r="V50" s="549">
        <f t="shared" si="14"/>
        <v>2453000</v>
      </c>
      <c r="W50" s="547">
        <f t="shared" si="15"/>
        <v>6</v>
      </c>
      <c r="X50" s="549">
        <f t="shared" si="16"/>
        <v>12265000</v>
      </c>
      <c r="Y50" s="549">
        <f t="shared" si="17"/>
        <v>0</v>
      </c>
      <c r="Z50" s="549">
        <f t="shared" si="18"/>
        <v>0</v>
      </c>
      <c r="AA50" s="549">
        <f t="shared" si="19"/>
        <v>0</v>
      </c>
      <c r="AB50" s="549">
        <f t="shared" si="20"/>
        <v>0</v>
      </c>
      <c r="AC50" s="549">
        <f t="shared" si="21"/>
        <v>0</v>
      </c>
      <c r="AD50" s="550">
        <f t="shared" si="22"/>
        <v>0</v>
      </c>
      <c r="AE50" s="547">
        <f t="shared" si="23"/>
        <v>2008</v>
      </c>
      <c r="AF50" s="551">
        <f t="shared" si="24"/>
        <v>0</v>
      </c>
      <c r="AG50" s="552">
        <f t="shared" si="25"/>
        <v>12265000</v>
      </c>
      <c r="AH50" s="552">
        <f t="shared" si="26"/>
        <v>12265000</v>
      </c>
      <c r="AI50" s="552">
        <f t="shared" si="27"/>
        <v>12265000</v>
      </c>
      <c r="AJ50" s="552">
        <f t="shared" si="28"/>
        <v>12265000</v>
      </c>
      <c r="AK50" s="585"/>
      <c r="AL50" s="585"/>
      <c r="AM50" s="585"/>
      <c r="AN50" s="558"/>
      <c r="AO50" s="558"/>
      <c r="AP50" s="556"/>
      <c r="AQ50" s="556"/>
      <c r="AR50" s="556"/>
      <c r="AS50" s="556"/>
      <c r="AT50" s="556"/>
      <c r="AU50" s="556"/>
    </row>
    <row r="51" spans="1:47" s="557" customFormat="1" ht="28" customHeight="1" x14ac:dyDescent="0.2">
      <c r="A51" s="568" t="s">
        <v>752</v>
      </c>
      <c r="B51" s="575" t="str">
        <f t="shared" si="1"/>
        <v>02.06.01.04</v>
      </c>
      <c r="C51" s="649">
        <v>26</v>
      </c>
      <c r="D51" s="555" t="s">
        <v>223</v>
      </c>
      <c r="E51" s="624" t="s">
        <v>660</v>
      </c>
      <c r="F51" s="555"/>
      <c r="G51" s="618" t="s">
        <v>693</v>
      </c>
      <c r="H51" s="616" t="s">
        <v>708</v>
      </c>
      <c r="I51" s="619" t="s">
        <v>204</v>
      </c>
      <c r="J51" s="627">
        <v>2008</v>
      </c>
      <c r="K51" s="616"/>
      <c r="L51" s="479"/>
      <c r="M51" s="479"/>
      <c r="N51" s="479"/>
      <c r="O51" s="479"/>
      <c r="P51" s="619" t="s">
        <v>118</v>
      </c>
      <c r="Q51" s="620">
        <v>1500000</v>
      </c>
      <c r="R51" s="647" t="s">
        <v>339</v>
      </c>
      <c r="S51" s="641" t="str">
        <f t="shared" si="11"/>
        <v>2.06.01</v>
      </c>
      <c r="T51" s="548" t="str">
        <f t="shared" si="12"/>
        <v>ALAT KANTOR</v>
      </c>
      <c r="U51" s="547">
        <f t="shared" si="13"/>
        <v>5</v>
      </c>
      <c r="V51" s="549">
        <f t="shared" si="14"/>
        <v>300000</v>
      </c>
      <c r="W51" s="547">
        <f t="shared" si="15"/>
        <v>6</v>
      </c>
      <c r="X51" s="549">
        <f t="shared" si="16"/>
        <v>1500000</v>
      </c>
      <c r="Y51" s="549">
        <f t="shared" si="17"/>
        <v>0</v>
      </c>
      <c r="Z51" s="549">
        <f t="shared" si="18"/>
        <v>0</v>
      </c>
      <c r="AA51" s="549">
        <f t="shared" si="19"/>
        <v>0</v>
      </c>
      <c r="AB51" s="549">
        <f t="shared" si="20"/>
        <v>0</v>
      </c>
      <c r="AC51" s="549">
        <f t="shared" si="21"/>
        <v>0</v>
      </c>
      <c r="AD51" s="550">
        <f t="shared" si="22"/>
        <v>0</v>
      </c>
      <c r="AE51" s="547">
        <f t="shared" si="23"/>
        <v>2008</v>
      </c>
      <c r="AF51" s="551">
        <f t="shared" si="24"/>
        <v>0</v>
      </c>
      <c r="AG51" s="552">
        <f t="shared" si="25"/>
        <v>1500000</v>
      </c>
      <c r="AH51" s="552">
        <f t="shared" si="26"/>
        <v>1500000</v>
      </c>
      <c r="AI51" s="552">
        <f t="shared" si="27"/>
        <v>1500000</v>
      </c>
      <c r="AJ51" s="552">
        <f t="shared" si="28"/>
        <v>1500000</v>
      </c>
      <c r="AK51" s="585"/>
      <c r="AL51" s="586"/>
      <c r="AM51" s="586"/>
      <c r="AN51" s="558"/>
      <c r="AO51" s="558"/>
      <c r="AP51" s="556"/>
      <c r="AQ51" s="556"/>
      <c r="AR51" s="556"/>
      <c r="AS51" s="556"/>
      <c r="AT51" s="556"/>
      <c r="AU51" s="556"/>
    </row>
    <row r="52" spans="1:47" s="557" customFormat="1" ht="28" customHeight="1" x14ac:dyDescent="0.2">
      <c r="A52" s="568" t="s">
        <v>752</v>
      </c>
      <c r="B52" s="575" t="str">
        <f t="shared" si="1"/>
        <v>02.06.04.01</v>
      </c>
      <c r="C52" s="649">
        <v>27</v>
      </c>
      <c r="D52" s="555" t="s">
        <v>766</v>
      </c>
      <c r="E52" s="624" t="s">
        <v>671</v>
      </c>
      <c r="F52" s="555"/>
      <c r="G52" s="618" t="s">
        <v>167</v>
      </c>
      <c r="H52" s="616" t="s">
        <v>708</v>
      </c>
      <c r="I52" s="619" t="s">
        <v>198</v>
      </c>
      <c r="J52" s="627">
        <v>2008</v>
      </c>
      <c r="K52" s="616"/>
      <c r="L52" s="479"/>
      <c r="M52" s="479"/>
      <c r="N52" s="479"/>
      <c r="O52" s="479"/>
      <c r="P52" s="619" t="s">
        <v>118</v>
      </c>
      <c r="Q52" s="620">
        <v>14905000</v>
      </c>
      <c r="R52" s="647" t="s">
        <v>110</v>
      </c>
      <c r="S52" s="641" t="str">
        <f t="shared" si="11"/>
        <v>2.06.04</v>
      </c>
      <c r="T52" s="548" t="str">
        <f t="shared" si="12"/>
        <v>MEJA DAN KURSI KERJA/RAPAT PEJABAT</v>
      </c>
      <c r="U52" s="547">
        <f t="shared" si="13"/>
        <v>5</v>
      </c>
      <c r="V52" s="549">
        <f t="shared" si="14"/>
        <v>2981000</v>
      </c>
      <c r="W52" s="547">
        <f t="shared" si="15"/>
        <v>6</v>
      </c>
      <c r="X52" s="549">
        <f t="shared" si="16"/>
        <v>14905000</v>
      </c>
      <c r="Y52" s="549">
        <f t="shared" si="17"/>
        <v>0</v>
      </c>
      <c r="Z52" s="549">
        <f t="shared" si="18"/>
        <v>0</v>
      </c>
      <c r="AA52" s="549">
        <f t="shared" si="19"/>
        <v>0</v>
      </c>
      <c r="AB52" s="549">
        <f t="shared" si="20"/>
        <v>0</v>
      </c>
      <c r="AC52" s="549">
        <f t="shared" si="21"/>
        <v>0</v>
      </c>
      <c r="AD52" s="550">
        <f t="shared" si="22"/>
        <v>0</v>
      </c>
      <c r="AE52" s="547">
        <f t="shared" si="23"/>
        <v>2008</v>
      </c>
      <c r="AF52" s="551">
        <f t="shared" si="24"/>
        <v>0</v>
      </c>
      <c r="AG52" s="552">
        <f t="shared" si="25"/>
        <v>14905000</v>
      </c>
      <c r="AH52" s="552">
        <f t="shared" si="26"/>
        <v>14905000</v>
      </c>
      <c r="AI52" s="552">
        <f t="shared" si="27"/>
        <v>14905000</v>
      </c>
      <c r="AJ52" s="552">
        <f t="shared" si="28"/>
        <v>14905000</v>
      </c>
      <c r="AK52" s="585"/>
      <c r="AL52" s="585"/>
      <c r="AM52" s="585"/>
      <c r="AN52" s="558"/>
      <c r="AO52" s="558"/>
      <c r="AP52" s="556"/>
      <c r="AQ52" s="556"/>
      <c r="AR52" s="556"/>
      <c r="AS52" s="556"/>
      <c r="AT52" s="556"/>
      <c r="AU52" s="556"/>
    </row>
    <row r="53" spans="1:47" s="575" customFormat="1" ht="28" customHeight="1" x14ac:dyDescent="0.2">
      <c r="A53" s="568" t="s">
        <v>752</v>
      </c>
      <c r="B53" s="575" t="str">
        <f t="shared" si="1"/>
        <v>02.06.01.01</v>
      </c>
      <c r="C53" s="649">
        <v>28</v>
      </c>
      <c r="D53" s="555" t="s">
        <v>767</v>
      </c>
      <c r="E53" s="624" t="s">
        <v>672</v>
      </c>
      <c r="F53" s="555"/>
      <c r="G53" s="618" t="s">
        <v>167</v>
      </c>
      <c r="H53" s="616" t="s">
        <v>709</v>
      </c>
      <c r="I53" s="619" t="s">
        <v>198</v>
      </c>
      <c r="J53" s="627">
        <v>2008</v>
      </c>
      <c r="K53" s="616"/>
      <c r="L53" s="479"/>
      <c r="M53" s="479"/>
      <c r="N53" s="479"/>
      <c r="O53" s="479"/>
      <c r="P53" s="619" t="s">
        <v>118</v>
      </c>
      <c r="Q53" s="620">
        <v>6875000</v>
      </c>
      <c r="R53" s="647" t="s">
        <v>338</v>
      </c>
      <c r="S53" s="641" t="str">
        <f t="shared" si="11"/>
        <v>2.06.01</v>
      </c>
      <c r="T53" s="548" t="str">
        <f t="shared" si="12"/>
        <v>ALAT KANTOR</v>
      </c>
      <c r="U53" s="547">
        <f t="shared" si="13"/>
        <v>5</v>
      </c>
      <c r="V53" s="549">
        <f t="shared" si="14"/>
        <v>1375000</v>
      </c>
      <c r="W53" s="547">
        <f t="shared" si="15"/>
        <v>6</v>
      </c>
      <c r="X53" s="549">
        <f t="shared" si="16"/>
        <v>6875000</v>
      </c>
      <c r="Y53" s="549">
        <f t="shared" si="17"/>
        <v>0</v>
      </c>
      <c r="Z53" s="549">
        <f t="shared" si="18"/>
        <v>0</v>
      </c>
      <c r="AA53" s="549">
        <f t="shared" si="19"/>
        <v>0</v>
      </c>
      <c r="AB53" s="549">
        <f t="shared" si="20"/>
        <v>0</v>
      </c>
      <c r="AC53" s="549">
        <f t="shared" si="21"/>
        <v>0</v>
      </c>
      <c r="AD53" s="550">
        <f t="shared" si="22"/>
        <v>0</v>
      </c>
      <c r="AE53" s="547">
        <f t="shared" si="23"/>
        <v>2008</v>
      </c>
      <c r="AF53" s="551">
        <f t="shared" si="24"/>
        <v>0</v>
      </c>
      <c r="AG53" s="552">
        <f t="shared" si="25"/>
        <v>6875000</v>
      </c>
      <c r="AH53" s="552">
        <f t="shared" si="26"/>
        <v>6875000</v>
      </c>
      <c r="AI53" s="552">
        <f t="shared" si="27"/>
        <v>6875000</v>
      </c>
      <c r="AJ53" s="552">
        <f t="shared" si="28"/>
        <v>6875000</v>
      </c>
      <c r="AK53" s="585"/>
      <c r="AL53" s="586"/>
      <c r="AM53" s="586"/>
      <c r="AN53" s="587"/>
      <c r="AO53" s="587"/>
      <c r="AP53" s="576"/>
      <c r="AQ53" s="576"/>
      <c r="AR53" s="576"/>
      <c r="AS53" s="576"/>
      <c r="AT53" s="576"/>
      <c r="AU53" s="576"/>
    </row>
    <row r="54" spans="1:47" s="557" customFormat="1" ht="28" customHeight="1" x14ac:dyDescent="0.2">
      <c r="A54" s="568" t="s">
        <v>752</v>
      </c>
      <c r="B54" s="575" t="str">
        <f t="shared" si="1"/>
        <v>02.06.04.03</v>
      </c>
      <c r="C54" s="649">
        <v>29</v>
      </c>
      <c r="D54" s="555" t="s">
        <v>761</v>
      </c>
      <c r="E54" s="624" t="s">
        <v>673</v>
      </c>
      <c r="F54" s="555"/>
      <c r="G54" s="618" t="s">
        <v>167</v>
      </c>
      <c r="H54" s="616" t="s">
        <v>708</v>
      </c>
      <c r="I54" s="619" t="s">
        <v>703</v>
      </c>
      <c r="J54" s="627">
        <v>2008</v>
      </c>
      <c r="K54" s="616"/>
      <c r="L54" s="479"/>
      <c r="M54" s="479"/>
      <c r="N54" s="479"/>
      <c r="O54" s="479"/>
      <c r="P54" s="619" t="s">
        <v>118</v>
      </c>
      <c r="Q54" s="620">
        <v>3300000</v>
      </c>
      <c r="R54" s="647" t="s">
        <v>110</v>
      </c>
      <c r="S54" s="641" t="str">
        <f t="shared" si="11"/>
        <v>2.06.04</v>
      </c>
      <c r="T54" s="548" t="str">
        <f t="shared" si="12"/>
        <v>MEJA DAN KURSI KERJA/RAPAT PEJABAT</v>
      </c>
      <c r="U54" s="547">
        <f t="shared" si="13"/>
        <v>5</v>
      </c>
      <c r="V54" s="549">
        <f t="shared" si="14"/>
        <v>660000</v>
      </c>
      <c r="W54" s="547">
        <f t="shared" si="15"/>
        <v>6</v>
      </c>
      <c r="X54" s="549">
        <f t="shared" si="16"/>
        <v>3300000</v>
      </c>
      <c r="Y54" s="549">
        <f t="shared" si="17"/>
        <v>0</v>
      </c>
      <c r="Z54" s="549">
        <f t="shared" si="18"/>
        <v>0</v>
      </c>
      <c r="AA54" s="549">
        <f t="shared" si="19"/>
        <v>0</v>
      </c>
      <c r="AB54" s="549">
        <f t="shared" si="20"/>
        <v>0</v>
      </c>
      <c r="AC54" s="549">
        <f t="shared" si="21"/>
        <v>0</v>
      </c>
      <c r="AD54" s="550">
        <f t="shared" si="22"/>
        <v>0</v>
      </c>
      <c r="AE54" s="547">
        <f t="shared" si="23"/>
        <v>2008</v>
      </c>
      <c r="AF54" s="551">
        <f t="shared" si="24"/>
        <v>0</v>
      </c>
      <c r="AG54" s="552">
        <f t="shared" si="25"/>
        <v>3300000</v>
      </c>
      <c r="AH54" s="552">
        <f t="shared" si="26"/>
        <v>3300000</v>
      </c>
      <c r="AI54" s="552">
        <f t="shared" si="27"/>
        <v>3300000</v>
      </c>
      <c r="AJ54" s="552">
        <f t="shared" si="28"/>
        <v>3300000</v>
      </c>
      <c r="AK54" s="585"/>
      <c r="AL54" s="585"/>
      <c r="AM54" s="585"/>
      <c r="AN54" s="558"/>
      <c r="AO54" s="558"/>
      <c r="AP54" s="556"/>
      <c r="AQ54" s="556"/>
      <c r="AR54" s="556"/>
      <c r="AS54" s="556"/>
      <c r="AT54" s="556"/>
      <c r="AU54" s="556"/>
    </row>
    <row r="55" spans="1:47" s="557" customFormat="1" ht="28" customHeight="1" x14ac:dyDescent="0.2">
      <c r="A55" s="568" t="s">
        <v>752</v>
      </c>
      <c r="B55" s="575" t="str">
        <f t="shared" si="1"/>
        <v>02.06.02.01</v>
      </c>
      <c r="C55" s="649">
        <v>30</v>
      </c>
      <c r="D55" s="555" t="s">
        <v>268</v>
      </c>
      <c r="E55" s="624" t="s">
        <v>674</v>
      </c>
      <c r="F55" s="555"/>
      <c r="G55" s="618" t="s">
        <v>694</v>
      </c>
      <c r="H55" s="616" t="s">
        <v>709</v>
      </c>
      <c r="I55" s="619" t="s">
        <v>704</v>
      </c>
      <c r="J55" s="627">
        <v>2008</v>
      </c>
      <c r="K55" s="616"/>
      <c r="L55" s="479"/>
      <c r="M55" s="479"/>
      <c r="N55" s="479"/>
      <c r="O55" s="479"/>
      <c r="P55" s="619" t="s">
        <v>118</v>
      </c>
      <c r="Q55" s="620">
        <v>2500000</v>
      </c>
      <c r="R55" s="647" t="s">
        <v>110</v>
      </c>
      <c r="S55" s="641" t="str">
        <f t="shared" si="11"/>
        <v>2.06.02</v>
      </c>
      <c r="T55" s="548" t="str">
        <f t="shared" si="12"/>
        <v>ALAT RUMAH TANGGA</v>
      </c>
      <c r="U55" s="547">
        <f t="shared" si="13"/>
        <v>5</v>
      </c>
      <c r="V55" s="549">
        <f t="shared" si="14"/>
        <v>500000</v>
      </c>
      <c r="W55" s="547">
        <f t="shared" si="15"/>
        <v>6</v>
      </c>
      <c r="X55" s="549">
        <f t="shared" si="16"/>
        <v>2500000</v>
      </c>
      <c r="Y55" s="549">
        <f t="shared" si="17"/>
        <v>0</v>
      </c>
      <c r="Z55" s="549">
        <f t="shared" si="18"/>
        <v>0</v>
      </c>
      <c r="AA55" s="549">
        <f t="shared" si="19"/>
        <v>0</v>
      </c>
      <c r="AB55" s="549">
        <f t="shared" si="20"/>
        <v>0</v>
      </c>
      <c r="AC55" s="549">
        <f t="shared" si="21"/>
        <v>0</v>
      </c>
      <c r="AD55" s="550">
        <f t="shared" si="22"/>
        <v>0</v>
      </c>
      <c r="AE55" s="547">
        <f t="shared" si="23"/>
        <v>2008</v>
      </c>
      <c r="AF55" s="551">
        <f t="shared" si="24"/>
        <v>0</v>
      </c>
      <c r="AG55" s="552">
        <f t="shared" si="25"/>
        <v>2500000</v>
      </c>
      <c r="AH55" s="552">
        <f t="shared" si="26"/>
        <v>2500000</v>
      </c>
      <c r="AI55" s="552">
        <f t="shared" si="27"/>
        <v>2500000</v>
      </c>
      <c r="AJ55" s="552">
        <f t="shared" si="28"/>
        <v>2500000</v>
      </c>
      <c r="AK55" s="585"/>
      <c r="AL55" s="585"/>
      <c r="AM55" s="585"/>
      <c r="AN55" s="558"/>
      <c r="AO55" s="558"/>
      <c r="AP55" s="556"/>
      <c r="AQ55" s="556"/>
      <c r="AR55" s="556"/>
      <c r="AS55" s="556"/>
      <c r="AT55" s="556"/>
      <c r="AU55" s="556"/>
    </row>
    <row r="56" spans="1:47" s="557" customFormat="1" ht="36" customHeight="1" x14ac:dyDescent="0.2">
      <c r="A56" s="568" t="s">
        <v>752</v>
      </c>
      <c r="B56" s="575" t="str">
        <f t="shared" si="1"/>
        <v>02.06.02.01</v>
      </c>
      <c r="C56" s="649">
        <v>31</v>
      </c>
      <c r="D56" s="555" t="s">
        <v>762</v>
      </c>
      <c r="E56" s="624" t="s">
        <v>675</v>
      </c>
      <c r="F56" s="555"/>
      <c r="G56" s="618" t="s">
        <v>695</v>
      </c>
      <c r="H56" s="616" t="s">
        <v>708</v>
      </c>
      <c r="I56" s="619" t="s">
        <v>704</v>
      </c>
      <c r="J56" s="627">
        <v>2008</v>
      </c>
      <c r="K56" s="616"/>
      <c r="L56" s="479"/>
      <c r="M56" s="479"/>
      <c r="N56" s="479"/>
      <c r="O56" s="479"/>
      <c r="P56" s="619" t="s">
        <v>118</v>
      </c>
      <c r="Q56" s="620">
        <v>5000000</v>
      </c>
      <c r="R56" s="647" t="s">
        <v>110</v>
      </c>
      <c r="S56" s="641" t="str">
        <f t="shared" si="11"/>
        <v>2.06.02</v>
      </c>
      <c r="T56" s="548" t="str">
        <f t="shared" si="12"/>
        <v>ALAT RUMAH TANGGA</v>
      </c>
      <c r="U56" s="547">
        <f t="shared" si="13"/>
        <v>5</v>
      </c>
      <c r="V56" s="549">
        <f t="shared" si="14"/>
        <v>1000000</v>
      </c>
      <c r="W56" s="547">
        <f t="shared" si="15"/>
        <v>6</v>
      </c>
      <c r="X56" s="549">
        <f t="shared" si="16"/>
        <v>5000000</v>
      </c>
      <c r="Y56" s="549">
        <f t="shared" si="17"/>
        <v>0</v>
      </c>
      <c r="Z56" s="549">
        <f t="shared" si="18"/>
        <v>0</v>
      </c>
      <c r="AA56" s="549">
        <f t="shared" si="19"/>
        <v>0</v>
      </c>
      <c r="AB56" s="549">
        <f t="shared" si="20"/>
        <v>0</v>
      </c>
      <c r="AC56" s="549">
        <f t="shared" si="21"/>
        <v>0</v>
      </c>
      <c r="AD56" s="550">
        <f t="shared" si="22"/>
        <v>0</v>
      </c>
      <c r="AE56" s="547">
        <f t="shared" si="23"/>
        <v>2008</v>
      </c>
      <c r="AF56" s="551">
        <f t="shared" si="24"/>
        <v>0</v>
      </c>
      <c r="AG56" s="552">
        <f t="shared" si="25"/>
        <v>5000000</v>
      </c>
      <c r="AH56" s="552">
        <f t="shared" si="26"/>
        <v>5000000</v>
      </c>
      <c r="AI56" s="552">
        <f t="shared" si="27"/>
        <v>5000000</v>
      </c>
      <c r="AJ56" s="552">
        <f t="shared" si="28"/>
        <v>5000000</v>
      </c>
      <c r="AK56" s="585"/>
      <c r="AL56" s="585"/>
      <c r="AM56" s="585"/>
      <c r="AN56" s="558"/>
      <c r="AO56" s="558"/>
      <c r="AP56" s="556"/>
      <c r="AQ56" s="556"/>
      <c r="AR56" s="556"/>
      <c r="AS56" s="556"/>
      <c r="AT56" s="556"/>
      <c r="AU56" s="556"/>
    </row>
    <row r="57" spans="1:47" s="557" customFormat="1" ht="57" customHeight="1" x14ac:dyDescent="0.2">
      <c r="A57" s="568" t="s">
        <v>752</v>
      </c>
      <c r="B57" s="575" t="str">
        <f t="shared" si="1"/>
        <v>02.06.03.02</v>
      </c>
      <c r="C57" s="649">
        <v>32</v>
      </c>
      <c r="D57" s="555" t="s">
        <v>227</v>
      </c>
      <c r="E57" s="624" t="s">
        <v>768</v>
      </c>
      <c r="F57" s="555"/>
      <c r="G57" s="618" t="s">
        <v>187</v>
      </c>
      <c r="H57" s="616" t="s">
        <v>632</v>
      </c>
      <c r="I57" s="619" t="s">
        <v>703</v>
      </c>
      <c r="J57" s="619">
        <v>2008</v>
      </c>
      <c r="K57" s="628" t="s">
        <v>260</v>
      </c>
      <c r="L57" s="479"/>
      <c r="M57" s="479"/>
      <c r="N57" s="479"/>
      <c r="O57" s="479"/>
      <c r="P57" s="619" t="s">
        <v>118</v>
      </c>
      <c r="Q57" s="620">
        <v>39600000</v>
      </c>
      <c r="R57" s="647" t="s">
        <v>110</v>
      </c>
      <c r="S57" s="641" t="str">
        <f t="shared" si="11"/>
        <v>2.06.03</v>
      </c>
      <c r="T57" s="548" t="str">
        <f t="shared" si="12"/>
        <v>KOMPUTER</v>
      </c>
      <c r="U57" s="547">
        <f t="shared" si="13"/>
        <v>4</v>
      </c>
      <c r="V57" s="549">
        <f t="shared" si="14"/>
        <v>9900000</v>
      </c>
      <c r="W57" s="547">
        <f t="shared" si="15"/>
        <v>6</v>
      </c>
      <c r="X57" s="549">
        <f t="shared" si="16"/>
        <v>39600000</v>
      </c>
      <c r="Y57" s="549">
        <f t="shared" si="17"/>
        <v>0</v>
      </c>
      <c r="Z57" s="549">
        <f t="shared" si="18"/>
        <v>0</v>
      </c>
      <c r="AA57" s="549">
        <f t="shared" si="19"/>
        <v>0</v>
      </c>
      <c r="AB57" s="549">
        <f t="shared" si="20"/>
        <v>0</v>
      </c>
      <c r="AC57" s="549">
        <f t="shared" si="21"/>
        <v>0</v>
      </c>
      <c r="AD57" s="550">
        <f t="shared" si="22"/>
        <v>0</v>
      </c>
      <c r="AE57" s="547">
        <f t="shared" si="23"/>
        <v>2008</v>
      </c>
      <c r="AF57" s="551">
        <f t="shared" si="24"/>
        <v>0</v>
      </c>
      <c r="AG57" s="552">
        <f t="shared" si="25"/>
        <v>39600000</v>
      </c>
      <c r="AH57" s="552">
        <f t="shared" si="26"/>
        <v>39600000</v>
      </c>
      <c r="AI57" s="552">
        <f t="shared" si="27"/>
        <v>39600000</v>
      </c>
      <c r="AJ57" s="552">
        <f t="shared" si="28"/>
        <v>39600000</v>
      </c>
      <c r="AK57" s="585"/>
      <c r="AL57" s="585"/>
      <c r="AM57" s="585"/>
      <c r="AN57" s="558"/>
      <c r="AO57" s="558"/>
      <c r="AP57" s="556"/>
      <c r="AQ57" s="556"/>
      <c r="AR57" s="556"/>
      <c r="AS57" s="556"/>
      <c r="AT57" s="556"/>
      <c r="AU57" s="556"/>
    </row>
    <row r="58" spans="1:47" s="557" customFormat="1" ht="36" customHeight="1" x14ac:dyDescent="0.2">
      <c r="A58" s="568" t="s">
        <v>752</v>
      </c>
      <c r="B58" s="575" t="str">
        <f t="shared" si="1"/>
        <v>02.06.03.05</v>
      </c>
      <c r="C58" s="649">
        <v>33</v>
      </c>
      <c r="D58" s="555" t="s">
        <v>769</v>
      </c>
      <c r="E58" s="624" t="s">
        <v>121</v>
      </c>
      <c r="F58" s="555"/>
      <c r="G58" s="618" t="s">
        <v>696</v>
      </c>
      <c r="H58" s="616" t="s">
        <v>708</v>
      </c>
      <c r="I58" s="619" t="s">
        <v>703</v>
      </c>
      <c r="J58" s="619">
        <v>2008</v>
      </c>
      <c r="K58" s="616" t="s">
        <v>261</v>
      </c>
      <c r="L58" s="479"/>
      <c r="M58" s="479"/>
      <c r="N58" s="479"/>
      <c r="O58" s="479"/>
      <c r="P58" s="619" t="s">
        <v>118</v>
      </c>
      <c r="Q58" s="620">
        <v>5890000</v>
      </c>
      <c r="R58" s="647" t="s">
        <v>339</v>
      </c>
      <c r="S58" s="641" t="str">
        <f t="shared" si="11"/>
        <v>2.06.03</v>
      </c>
      <c r="T58" s="548" t="str">
        <f t="shared" si="12"/>
        <v>KOMPUTER</v>
      </c>
      <c r="U58" s="547">
        <f t="shared" si="13"/>
        <v>4</v>
      </c>
      <c r="V58" s="549">
        <f t="shared" si="14"/>
        <v>1472500</v>
      </c>
      <c r="W58" s="547">
        <f t="shared" si="15"/>
        <v>6</v>
      </c>
      <c r="X58" s="549">
        <f t="shared" si="16"/>
        <v>5890000</v>
      </c>
      <c r="Y58" s="549">
        <f t="shared" si="17"/>
        <v>0</v>
      </c>
      <c r="Z58" s="549">
        <f t="shared" si="18"/>
        <v>0</v>
      </c>
      <c r="AA58" s="549">
        <f t="shared" si="19"/>
        <v>0</v>
      </c>
      <c r="AB58" s="549">
        <f t="shared" si="20"/>
        <v>0</v>
      </c>
      <c r="AC58" s="549">
        <f t="shared" si="21"/>
        <v>0</v>
      </c>
      <c r="AD58" s="550">
        <f t="shared" si="22"/>
        <v>0</v>
      </c>
      <c r="AE58" s="547">
        <f t="shared" si="23"/>
        <v>2008</v>
      </c>
      <c r="AF58" s="551">
        <f t="shared" si="24"/>
        <v>0</v>
      </c>
      <c r="AG58" s="552">
        <f t="shared" si="25"/>
        <v>5890000</v>
      </c>
      <c r="AH58" s="552">
        <f t="shared" si="26"/>
        <v>5890000</v>
      </c>
      <c r="AI58" s="552">
        <f t="shared" si="27"/>
        <v>5890000</v>
      </c>
      <c r="AJ58" s="552">
        <f t="shared" si="28"/>
        <v>5890000</v>
      </c>
      <c r="AK58" s="585"/>
      <c r="AL58" s="585"/>
      <c r="AM58" s="585"/>
      <c r="AN58" s="558"/>
      <c r="AO58" s="558"/>
      <c r="AP58" s="556"/>
      <c r="AQ58" s="556"/>
      <c r="AR58" s="556"/>
      <c r="AS58" s="556"/>
      <c r="AT58" s="556"/>
      <c r="AU58" s="556"/>
    </row>
    <row r="59" spans="1:47" s="557" customFormat="1" ht="28" customHeight="1" x14ac:dyDescent="0.2">
      <c r="A59" s="568" t="s">
        <v>752</v>
      </c>
      <c r="B59" s="575" t="str">
        <f t="shared" si="1"/>
        <v>02.06.01.05</v>
      </c>
      <c r="C59" s="649">
        <v>34</v>
      </c>
      <c r="D59" s="555" t="s">
        <v>764</v>
      </c>
      <c r="E59" s="624" t="s">
        <v>676</v>
      </c>
      <c r="F59" s="555"/>
      <c r="G59" s="618" t="s">
        <v>167</v>
      </c>
      <c r="H59" s="616" t="s">
        <v>632</v>
      </c>
      <c r="I59" s="619" t="s">
        <v>704</v>
      </c>
      <c r="J59" s="619">
        <v>2009</v>
      </c>
      <c r="K59" s="616"/>
      <c r="L59" s="479"/>
      <c r="M59" s="479"/>
      <c r="N59" s="479"/>
      <c r="O59" s="479"/>
      <c r="P59" s="619" t="s">
        <v>118</v>
      </c>
      <c r="Q59" s="620">
        <v>14917000</v>
      </c>
      <c r="R59" s="647" t="s">
        <v>110</v>
      </c>
      <c r="S59" s="641" t="str">
        <f t="shared" si="11"/>
        <v>2.06.01</v>
      </c>
      <c r="T59" s="548" t="str">
        <f t="shared" si="12"/>
        <v>ALAT KANTOR</v>
      </c>
      <c r="U59" s="547">
        <f t="shared" si="13"/>
        <v>5</v>
      </c>
      <c r="V59" s="549">
        <f t="shared" si="14"/>
        <v>2983400</v>
      </c>
      <c r="W59" s="547">
        <f t="shared" si="15"/>
        <v>5</v>
      </c>
      <c r="X59" s="549">
        <f t="shared" si="16"/>
        <v>14917000</v>
      </c>
      <c r="Y59" s="549">
        <f t="shared" si="17"/>
        <v>0</v>
      </c>
      <c r="Z59" s="549">
        <f t="shared" si="18"/>
        <v>0</v>
      </c>
      <c r="AA59" s="549">
        <f t="shared" si="19"/>
        <v>0</v>
      </c>
      <c r="AB59" s="549">
        <f t="shared" si="20"/>
        <v>0</v>
      </c>
      <c r="AC59" s="549">
        <f t="shared" si="21"/>
        <v>0</v>
      </c>
      <c r="AD59" s="550">
        <f t="shared" si="22"/>
        <v>0</v>
      </c>
      <c r="AE59" s="547">
        <f t="shared" si="23"/>
        <v>2009</v>
      </c>
      <c r="AF59" s="551">
        <f t="shared" si="24"/>
        <v>0</v>
      </c>
      <c r="AG59" s="552">
        <f t="shared" si="25"/>
        <v>14917000</v>
      </c>
      <c r="AH59" s="552">
        <f t="shared" si="26"/>
        <v>14917000</v>
      </c>
      <c r="AI59" s="552">
        <f t="shared" si="27"/>
        <v>14917000</v>
      </c>
      <c r="AJ59" s="552">
        <f t="shared" si="28"/>
        <v>14917000</v>
      </c>
      <c r="AK59" s="585"/>
      <c r="AL59" s="586"/>
      <c r="AM59" s="586"/>
      <c r="AN59" s="558"/>
      <c r="AO59" s="558"/>
      <c r="AP59" s="556"/>
      <c r="AQ59" s="556"/>
      <c r="AR59" s="556"/>
      <c r="AS59" s="556"/>
      <c r="AT59" s="556"/>
      <c r="AU59" s="556"/>
    </row>
    <row r="60" spans="1:47" s="557" customFormat="1" ht="28" customHeight="1" x14ac:dyDescent="0.2">
      <c r="A60" s="568" t="s">
        <v>752</v>
      </c>
      <c r="B60" s="575" t="str">
        <f t="shared" si="1"/>
        <v>02.06.02.01</v>
      </c>
      <c r="C60" s="649">
        <v>35</v>
      </c>
      <c r="D60" s="555" t="s">
        <v>267</v>
      </c>
      <c r="E60" s="624" t="s">
        <v>677</v>
      </c>
      <c r="F60" s="555"/>
      <c r="G60" s="618" t="s">
        <v>167</v>
      </c>
      <c r="H60" s="616" t="s">
        <v>632</v>
      </c>
      <c r="I60" s="619" t="s">
        <v>198</v>
      </c>
      <c r="J60" s="619">
        <v>2009</v>
      </c>
      <c r="K60" s="616"/>
      <c r="L60" s="479"/>
      <c r="M60" s="479"/>
      <c r="N60" s="479"/>
      <c r="O60" s="479"/>
      <c r="P60" s="619" t="s">
        <v>118</v>
      </c>
      <c r="Q60" s="620">
        <v>14400000</v>
      </c>
      <c r="R60" s="647" t="s">
        <v>110</v>
      </c>
      <c r="S60" s="641" t="str">
        <f t="shared" si="11"/>
        <v>2.06.02</v>
      </c>
      <c r="T60" s="548" t="str">
        <f t="shared" si="12"/>
        <v>ALAT RUMAH TANGGA</v>
      </c>
      <c r="U60" s="547">
        <f t="shared" si="13"/>
        <v>5</v>
      </c>
      <c r="V60" s="549">
        <f t="shared" si="14"/>
        <v>2880000</v>
      </c>
      <c r="W60" s="547">
        <f t="shared" si="15"/>
        <v>5</v>
      </c>
      <c r="X60" s="549">
        <f t="shared" si="16"/>
        <v>14400000</v>
      </c>
      <c r="Y60" s="549">
        <f t="shared" si="17"/>
        <v>0</v>
      </c>
      <c r="Z60" s="549">
        <f t="shared" si="18"/>
        <v>0</v>
      </c>
      <c r="AA60" s="549">
        <f t="shared" si="19"/>
        <v>0</v>
      </c>
      <c r="AB60" s="549">
        <f t="shared" si="20"/>
        <v>0</v>
      </c>
      <c r="AC60" s="549">
        <f t="shared" si="21"/>
        <v>0</v>
      </c>
      <c r="AD60" s="550">
        <f t="shared" si="22"/>
        <v>0</v>
      </c>
      <c r="AE60" s="547">
        <f t="shared" si="23"/>
        <v>2009</v>
      </c>
      <c r="AF60" s="551">
        <f t="shared" si="24"/>
        <v>0</v>
      </c>
      <c r="AG60" s="552">
        <f t="shared" si="25"/>
        <v>14400000</v>
      </c>
      <c r="AH60" s="552">
        <f t="shared" si="26"/>
        <v>14400000</v>
      </c>
      <c r="AI60" s="552">
        <f t="shared" si="27"/>
        <v>14400000</v>
      </c>
      <c r="AJ60" s="552">
        <f t="shared" si="28"/>
        <v>14400000</v>
      </c>
      <c r="AK60" s="585"/>
      <c r="AL60" s="585"/>
      <c r="AM60" s="585"/>
      <c r="AN60" s="558"/>
      <c r="AO60" s="558"/>
      <c r="AP60" s="556"/>
      <c r="AQ60" s="556"/>
      <c r="AR60" s="556"/>
      <c r="AS60" s="556"/>
      <c r="AT60" s="556"/>
      <c r="AU60" s="556"/>
    </row>
    <row r="61" spans="1:47" s="557" customFormat="1" ht="28" customHeight="1" x14ac:dyDescent="0.2">
      <c r="A61" s="568" t="s">
        <v>752</v>
      </c>
      <c r="B61" s="575" t="str">
        <f t="shared" si="1"/>
        <v>02.06.02.01</v>
      </c>
      <c r="C61" s="649">
        <v>36</v>
      </c>
      <c r="D61" s="555" t="s">
        <v>268</v>
      </c>
      <c r="E61" s="624" t="s">
        <v>678</v>
      </c>
      <c r="F61" s="555"/>
      <c r="G61" s="618" t="s">
        <v>632</v>
      </c>
      <c r="H61" s="616" t="s">
        <v>632</v>
      </c>
      <c r="I61" s="619" t="s">
        <v>705</v>
      </c>
      <c r="J61" s="619">
        <v>2009</v>
      </c>
      <c r="K61" s="616"/>
      <c r="L61" s="479"/>
      <c r="M61" s="479"/>
      <c r="N61" s="479"/>
      <c r="O61" s="479"/>
      <c r="P61" s="619" t="s">
        <v>118</v>
      </c>
      <c r="Q61" s="620">
        <v>4000000</v>
      </c>
      <c r="R61" s="647" t="s">
        <v>110</v>
      </c>
      <c r="S61" s="641" t="str">
        <f t="shared" si="11"/>
        <v>2.06.02</v>
      </c>
      <c r="T61" s="548" t="str">
        <f t="shared" si="12"/>
        <v>ALAT RUMAH TANGGA</v>
      </c>
      <c r="U61" s="547">
        <f t="shared" si="13"/>
        <v>5</v>
      </c>
      <c r="V61" s="549">
        <f t="shared" si="14"/>
        <v>800000</v>
      </c>
      <c r="W61" s="547">
        <f t="shared" si="15"/>
        <v>5</v>
      </c>
      <c r="X61" s="549">
        <f t="shared" si="16"/>
        <v>4000000</v>
      </c>
      <c r="Y61" s="549">
        <f t="shared" si="17"/>
        <v>0</v>
      </c>
      <c r="Z61" s="549">
        <f t="shared" si="18"/>
        <v>0</v>
      </c>
      <c r="AA61" s="549">
        <f t="shared" si="19"/>
        <v>0</v>
      </c>
      <c r="AB61" s="549">
        <f t="shared" si="20"/>
        <v>0</v>
      </c>
      <c r="AC61" s="549">
        <f t="shared" si="21"/>
        <v>0</v>
      </c>
      <c r="AD61" s="550">
        <f t="shared" si="22"/>
        <v>0</v>
      </c>
      <c r="AE61" s="547">
        <f t="shared" si="23"/>
        <v>2009</v>
      </c>
      <c r="AF61" s="551">
        <f t="shared" si="24"/>
        <v>0</v>
      </c>
      <c r="AG61" s="552">
        <f t="shared" si="25"/>
        <v>4000000</v>
      </c>
      <c r="AH61" s="552">
        <f t="shared" si="26"/>
        <v>4000000</v>
      </c>
      <c r="AI61" s="552">
        <f t="shared" si="27"/>
        <v>4000000</v>
      </c>
      <c r="AJ61" s="552">
        <f t="shared" si="28"/>
        <v>4000000</v>
      </c>
      <c r="AK61" s="585"/>
      <c r="AL61" s="585"/>
      <c r="AM61" s="585"/>
      <c r="AN61" s="558"/>
      <c r="AO61" s="558"/>
      <c r="AP61" s="556"/>
      <c r="AQ61" s="556"/>
      <c r="AR61" s="556"/>
      <c r="AS61" s="556"/>
      <c r="AT61" s="556"/>
      <c r="AU61" s="556"/>
    </row>
    <row r="62" spans="1:47" s="557" customFormat="1" ht="28" customHeight="1" x14ac:dyDescent="0.2">
      <c r="A62" s="568" t="s">
        <v>752</v>
      </c>
      <c r="B62" s="575" t="str">
        <f t="shared" si="1"/>
        <v>02.06.02.06</v>
      </c>
      <c r="C62" s="649">
        <v>37</v>
      </c>
      <c r="D62" s="555" t="s">
        <v>370</v>
      </c>
      <c r="E62" s="624" t="s">
        <v>679</v>
      </c>
      <c r="F62" s="555"/>
      <c r="G62" s="618" t="s">
        <v>697</v>
      </c>
      <c r="H62" s="616" t="s">
        <v>632</v>
      </c>
      <c r="I62" s="619" t="s">
        <v>706</v>
      </c>
      <c r="J62" s="619">
        <v>2009</v>
      </c>
      <c r="K62" s="616"/>
      <c r="L62" s="479"/>
      <c r="M62" s="479"/>
      <c r="N62" s="479"/>
      <c r="O62" s="479"/>
      <c r="P62" s="619" t="s">
        <v>118</v>
      </c>
      <c r="Q62" s="620">
        <v>49122000</v>
      </c>
      <c r="R62" s="647" t="s">
        <v>338</v>
      </c>
      <c r="S62" s="641" t="str">
        <f t="shared" si="11"/>
        <v>2.06.02</v>
      </c>
      <c r="T62" s="548" t="str">
        <f t="shared" si="12"/>
        <v>ALAT RUMAH TANGGA</v>
      </c>
      <c r="U62" s="547">
        <f t="shared" si="13"/>
        <v>5</v>
      </c>
      <c r="V62" s="549">
        <f t="shared" si="14"/>
        <v>9824400</v>
      </c>
      <c r="W62" s="547">
        <f t="shared" si="15"/>
        <v>5</v>
      </c>
      <c r="X62" s="549">
        <f t="shared" si="16"/>
        <v>49122000</v>
      </c>
      <c r="Y62" s="549">
        <f t="shared" si="17"/>
        <v>0</v>
      </c>
      <c r="Z62" s="549">
        <f t="shared" si="18"/>
        <v>0</v>
      </c>
      <c r="AA62" s="549">
        <f t="shared" si="19"/>
        <v>0</v>
      </c>
      <c r="AB62" s="549">
        <f t="shared" si="20"/>
        <v>0</v>
      </c>
      <c r="AC62" s="549">
        <f t="shared" si="21"/>
        <v>0</v>
      </c>
      <c r="AD62" s="550">
        <f t="shared" si="22"/>
        <v>0</v>
      </c>
      <c r="AE62" s="547">
        <f t="shared" si="23"/>
        <v>2009</v>
      </c>
      <c r="AF62" s="551">
        <f t="shared" si="24"/>
        <v>0</v>
      </c>
      <c r="AG62" s="552">
        <f t="shared" si="25"/>
        <v>49122000</v>
      </c>
      <c r="AH62" s="552">
        <f t="shared" si="26"/>
        <v>49122000</v>
      </c>
      <c r="AI62" s="552">
        <f t="shared" si="27"/>
        <v>49122000</v>
      </c>
      <c r="AJ62" s="552">
        <f t="shared" si="28"/>
        <v>49122000</v>
      </c>
      <c r="AK62" s="585"/>
      <c r="AL62" s="585"/>
      <c r="AM62" s="585"/>
      <c r="AN62" s="558"/>
      <c r="AO62" s="558"/>
      <c r="AP62" s="556"/>
      <c r="AQ62" s="556"/>
      <c r="AR62" s="556"/>
      <c r="AS62" s="556"/>
      <c r="AT62" s="556"/>
      <c r="AU62" s="556"/>
    </row>
    <row r="63" spans="1:47" s="557" customFormat="1" ht="28" customHeight="1" x14ac:dyDescent="0.2">
      <c r="A63" s="568" t="s">
        <v>752</v>
      </c>
      <c r="B63" s="575" t="str">
        <f t="shared" si="1"/>
        <v>02.06.03.02</v>
      </c>
      <c r="C63" s="649">
        <v>38</v>
      </c>
      <c r="D63" s="555" t="s">
        <v>367</v>
      </c>
      <c r="E63" s="624" t="s">
        <v>680</v>
      </c>
      <c r="F63" s="555"/>
      <c r="G63" s="618" t="s">
        <v>184</v>
      </c>
      <c r="H63" s="616" t="s">
        <v>632</v>
      </c>
      <c r="I63" s="619" t="s">
        <v>703</v>
      </c>
      <c r="J63" s="619">
        <v>2009</v>
      </c>
      <c r="K63" s="616"/>
      <c r="L63" s="479"/>
      <c r="M63" s="479"/>
      <c r="N63" s="479"/>
      <c r="O63" s="479"/>
      <c r="P63" s="619" t="s">
        <v>118</v>
      </c>
      <c r="Q63" s="620">
        <v>19900000</v>
      </c>
      <c r="R63" s="647" t="s">
        <v>110</v>
      </c>
      <c r="S63" s="641" t="str">
        <f t="shared" si="11"/>
        <v>2.06.03</v>
      </c>
      <c r="T63" s="548" t="str">
        <f t="shared" si="12"/>
        <v>KOMPUTER</v>
      </c>
      <c r="U63" s="547">
        <f t="shared" si="13"/>
        <v>4</v>
      </c>
      <c r="V63" s="549">
        <f t="shared" si="14"/>
        <v>4975000</v>
      </c>
      <c r="W63" s="547">
        <f t="shared" si="15"/>
        <v>5</v>
      </c>
      <c r="X63" s="549">
        <f t="shared" si="16"/>
        <v>19900000</v>
      </c>
      <c r="Y63" s="549">
        <f t="shared" si="17"/>
        <v>0</v>
      </c>
      <c r="Z63" s="549">
        <f t="shared" si="18"/>
        <v>0</v>
      </c>
      <c r="AA63" s="549">
        <f t="shared" si="19"/>
        <v>0</v>
      </c>
      <c r="AB63" s="549">
        <f t="shared" si="20"/>
        <v>0</v>
      </c>
      <c r="AC63" s="549">
        <f t="shared" si="21"/>
        <v>0</v>
      </c>
      <c r="AD63" s="550">
        <f t="shared" si="22"/>
        <v>0</v>
      </c>
      <c r="AE63" s="547">
        <f t="shared" si="23"/>
        <v>2009</v>
      </c>
      <c r="AF63" s="551">
        <f t="shared" si="24"/>
        <v>0</v>
      </c>
      <c r="AG63" s="552">
        <f t="shared" si="25"/>
        <v>19900000</v>
      </c>
      <c r="AH63" s="552">
        <f t="shared" si="26"/>
        <v>19900000</v>
      </c>
      <c r="AI63" s="552">
        <f t="shared" si="27"/>
        <v>19900000</v>
      </c>
      <c r="AJ63" s="552">
        <f t="shared" si="28"/>
        <v>19900000</v>
      </c>
      <c r="AK63" s="585"/>
      <c r="AL63" s="585"/>
      <c r="AM63" s="585"/>
      <c r="AN63" s="558"/>
      <c r="AO63" s="558"/>
      <c r="AP63" s="556"/>
      <c r="AQ63" s="556"/>
      <c r="AR63" s="556"/>
      <c r="AS63" s="556"/>
      <c r="AT63" s="556"/>
      <c r="AU63" s="556"/>
    </row>
    <row r="64" spans="1:47" s="557" customFormat="1" ht="28" customHeight="1" x14ac:dyDescent="0.2">
      <c r="A64" s="568" t="s">
        <v>752</v>
      </c>
      <c r="B64" s="575" t="str">
        <f t="shared" si="1"/>
        <v>02.06.01.01</v>
      </c>
      <c r="C64" s="649">
        <v>39</v>
      </c>
      <c r="D64" s="555" t="s">
        <v>366</v>
      </c>
      <c r="E64" s="624" t="s">
        <v>681</v>
      </c>
      <c r="F64" s="629" t="s">
        <v>354</v>
      </c>
      <c r="G64" s="618" t="s">
        <v>693</v>
      </c>
      <c r="H64" s="616" t="s">
        <v>632</v>
      </c>
      <c r="I64" s="619" t="s">
        <v>204</v>
      </c>
      <c r="J64" s="619">
        <v>2013</v>
      </c>
      <c r="K64" s="616"/>
      <c r="L64" s="479"/>
      <c r="M64" s="479"/>
      <c r="N64" s="479"/>
      <c r="O64" s="479"/>
      <c r="P64" s="619" t="s">
        <v>118</v>
      </c>
      <c r="Q64" s="620">
        <v>2520046.6200466203</v>
      </c>
      <c r="R64" s="647" t="s">
        <v>110</v>
      </c>
      <c r="S64" s="641" t="str">
        <f t="shared" si="11"/>
        <v>2.06.01</v>
      </c>
      <c r="T64" s="548" t="str">
        <f t="shared" si="12"/>
        <v>ALAT KANTOR</v>
      </c>
      <c r="U64" s="547">
        <f t="shared" si="13"/>
        <v>5</v>
      </c>
      <c r="V64" s="549">
        <f t="shared" si="14"/>
        <v>504009.32400932407</v>
      </c>
      <c r="W64" s="547">
        <f t="shared" si="15"/>
        <v>1</v>
      </c>
      <c r="X64" s="549">
        <f t="shared" si="16"/>
        <v>504009.32400932407</v>
      </c>
      <c r="Y64" s="549">
        <f t="shared" si="17"/>
        <v>504009.32400932407</v>
      </c>
      <c r="Z64" s="549">
        <f t="shared" si="18"/>
        <v>504009.32400932407</v>
      </c>
      <c r="AA64" s="549">
        <f t="shared" si="19"/>
        <v>504009.32400932407</v>
      </c>
      <c r="AB64" s="549">
        <f t="shared" si="20"/>
        <v>504009.32400932407</v>
      </c>
      <c r="AC64" s="549">
        <f t="shared" si="21"/>
        <v>0</v>
      </c>
      <c r="AD64" s="550">
        <f t="shared" si="22"/>
        <v>0</v>
      </c>
      <c r="AE64" s="547">
        <f t="shared" si="23"/>
        <v>2013</v>
      </c>
      <c r="AF64" s="551">
        <f t="shared" si="24"/>
        <v>0</v>
      </c>
      <c r="AG64" s="552">
        <f t="shared" si="25"/>
        <v>2016037.2960372963</v>
      </c>
      <c r="AH64" s="552">
        <f t="shared" si="26"/>
        <v>2520046.6200466203</v>
      </c>
      <c r="AI64" s="552">
        <f t="shared" si="27"/>
        <v>2520046.6200466203</v>
      </c>
      <c r="AJ64" s="552">
        <f t="shared" si="28"/>
        <v>2520046.6200466203</v>
      </c>
      <c r="AK64" s="585"/>
      <c r="AL64" s="586"/>
      <c r="AM64" s="586"/>
      <c r="AN64" s="558"/>
      <c r="AO64" s="558"/>
      <c r="AP64" s="556"/>
      <c r="AQ64" s="556"/>
      <c r="AR64" s="556"/>
      <c r="AS64" s="556"/>
      <c r="AT64" s="556"/>
      <c r="AU64" s="556"/>
    </row>
    <row r="65" spans="1:47" s="557" customFormat="1" ht="28" customHeight="1" x14ac:dyDescent="0.2">
      <c r="A65" s="568" t="s">
        <v>752</v>
      </c>
      <c r="B65" s="575" t="str">
        <f t="shared" si="1"/>
        <v>02.06.03.02</v>
      </c>
      <c r="C65" s="649">
        <v>40</v>
      </c>
      <c r="D65" s="555" t="s">
        <v>367</v>
      </c>
      <c r="E65" s="624" t="s">
        <v>680</v>
      </c>
      <c r="F65" s="619" t="s">
        <v>352</v>
      </c>
      <c r="G65" s="618" t="s">
        <v>184</v>
      </c>
      <c r="H65" s="616" t="s">
        <v>632</v>
      </c>
      <c r="I65" s="619" t="s">
        <v>703</v>
      </c>
      <c r="J65" s="619">
        <v>2013</v>
      </c>
      <c r="K65" s="616"/>
      <c r="L65" s="479"/>
      <c r="M65" s="479"/>
      <c r="N65" s="479"/>
      <c r="O65" s="479"/>
      <c r="P65" s="619" t="s">
        <v>118</v>
      </c>
      <c r="Q65" s="620">
        <v>16077897.435897436</v>
      </c>
      <c r="R65" s="647" t="s">
        <v>110</v>
      </c>
      <c r="S65" s="641" t="str">
        <f t="shared" si="11"/>
        <v>2.06.03</v>
      </c>
      <c r="T65" s="548" t="str">
        <f t="shared" si="12"/>
        <v>KOMPUTER</v>
      </c>
      <c r="U65" s="547">
        <f t="shared" si="13"/>
        <v>4</v>
      </c>
      <c r="V65" s="549">
        <f t="shared" si="14"/>
        <v>4019474.358974359</v>
      </c>
      <c r="W65" s="547">
        <f t="shared" si="15"/>
        <v>1</v>
      </c>
      <c r="X65" s="549">
        <f t="shared" si="16"/>
        <v>4019474.358974359</v>
      </c>
      <c r="Y65" s="549">
        <f t="shared" si="17"/>
        <v>4019474.358974359</v>
      </c>
      <c r="Z65" s="549">
        <f t="shared" si="18"/>
        <v>4019474.358974359</v>
      </c>
      <c r="AA65" s="549">
        <f t="shared" si="19"/>
        <v>4019474.358974359</v>
      </c>
      <c r="AB65" s="549">
        <f t="shared" si="20"/>
        <v>0</v>
      </c>
      <c r="AC65" s="549">
        <f t="shared" si="21"/>
        <v>0</v>
      </c>
      <c r="AD65" s="550">
        <f t="shared" si="22"/>
        <v>0</v>
      </c>
      <c r="AE65" s="547">
        <f t="shared" si="23"/>
        <v>2013</v>
      </c>
      <c r="AF65" s="551">
        <f t="shared" si="24"/>
        <v>0</v>
      </c>
      <c r="AG65" s="552">
        <f t="shared" si="25"/>
        <v>16077897.435897436</v>
      </c>
      <c r="AH65" s="552">
        <f t="shared" si="26"/>
        <v>16077897.435897436</v>
      </c>
      <c r="AI65" s="552">
        <f t="shared" si="27"/>
        <v>16077897.435897436</v>
      </c>
      <c r="AJ65" s="552">
        <f t="shared" si="28"/>
        <v>16077897.435897436</v>
      </c>
      <c r="AK65" s="585"/>
      <c r="AL65" s="585"/>
      <c r="AM65" s="585"/>
      <c r="AN65" s="558"/>
      <c r="AO65" s="558"/>
      <c r="AP65" s="556"/>
      <c r="AQ65" s="556"/>
      <c r="AR65" s="556"/>
      <c r="AS65" s="556"/>
      <c r="AT65" s="556"/>
      <c r="AU65" s="556"/>
    </row>
    <row r="66" spans="1:47" s="557" customFormat="1" ht="28" customHeight="1" x14ac:dyDescent="0.2">
      <c r="A66" s="568" t="s">
        <v>752</v>
      </c>
      <c r="B66" s="575" t="str">
        <f t="shared" si="1"/>
        <v>02.06.03.05</v>
      </c>
      <c r="C66" s="649">
        <v>41</v>
      </c>
      <c r="D66" s="555" t="s">
        <v>769</v>
      </c>
      <c r="E66" s="624" t="s">
        <v>121</v>
      </c>
      <c r="F66" s="619" t="s">
        <v>352</v>
      </c>
      <c r="G66" s="618" t="s">
        <v>698</v>
      </c>
      <c r="H66" s="616" t="s">
        <v>632</v>
      </c>
      <c r="I66" s="619" t="s">
        <v>703</v>
      </c>
      <c r="J66" s="619">
        <v>2013</v>
      </c>
      <c r="K66" s="616"/>
      <c r="L66" s="479"/>
      <c r="M66" s="479"/>
      <c r="N66" s="479"/>
      <c r="O66" s="479"/>
      <c r="P66" s="619" t="s">
        <v>118</v>
      </c>
      <c r="Q66" s="620">
        <v>3024055.9440559442</v>
      </c>
      <c r="R66" s="647" t="s">
        <v>110</v>
      </c>
      <c r="S66" s="641" t="str">
        <f t="shared" si="11"/>
        <v>2.06.03</v>
      </c>
      <c r="T66" s="548" t="str">
        <f t="shared" si="12"/>
        <v>KOMPUTER</v>
      </c>
      <c r="U66" s="547">
        <f t="shared" si="13"/>
        <v>4</v>
      </c>
      <c r="V66" s="549">
        <f t="shared" si="14"/>
        <v>756013.98601398605</v>
      </c>
      <c r="W66" s="547">
        <f t="shared" si="15"/>
        <v>1</v>
      </c>
      <c r="X66" s="549">
        <f t="shared" si="16"/>
        <v>756013.98601398605</v>
      </c>
      <c r="Y66" s="549">
        <f t="shared" si="17"/>
        <v>756013.98601398605</v>
      </c>
      <c r="Z66" s="549">
        <f t="shared" si="18"/>
        <v>756013.98601398605</v>
      </c>
      <c r="AA66" s="549">
        <f t="shared" si="19"/>
        <v>756013.98601398605</v>
      </c>
      <c r="AB66" s="549">
        <f t="shared" si="20"/>
        <v>0</v>
      </c>
      <c r="AC66" s="549">
        <f t="shared" si="21"/>
        <v>0</v>
      </c>
      <c r="AD66" s="550">
        <f t="shared" si="22"/>
        <v>0</v>
      </c>
      <c r="AE66" s="547">
        <f t="shared" si="23"/>
        <v>2013</v>
      </c>
      <c r="AF66" s="551">
        <f t="shared" si="24"/>
        <v>0</v>
      </c>
      <c r="AG66" s="552">
        <f t="shared" si="25"/>
        <v>3024055.9440559442</v>
      </c>
      <c r="AH66" s="552">
        <f t="shared" si="26"/>
        <v>3024055.9440559442</v>
      </c>
      <c r="AI66" s="552">
        <f t="shared" si="27"/>
        <v>3024055.9440559442</v>
      </c>
      <c r="AJ66" s="552">
        <f t="shared" si="28"/>
        <v>3024055.9440559442</v>
      </c>
      <c r="AK66" s="585"/>
      <c r="AL66" s="585"/>
      <c r="AM66" s="585"/>
      <c r="AN66" s="558"/>
      <c r="AO66" s="558"/>
      <c r="AP66" s="556"/>
      <c r="AQ66" s="556"/>
      <c r="AR66" s="556"/>
      <c r="AS66" s="556"/>
      <c r="AT66" s="556"/>
      <c r="AU66" s="556"/>
    </row>
    <row r="67" spans="1:47" s="557" customFormat="1" ht="28" customHeight="1" x14ac:dyDescent="0.2">
      <c r="A67" s="568" t="s">
        <v>752</v>
      </c>
      <c r="B67" s="575" t="str">
        <f t="shared" si="1"/>
        <v>02.06.02.04</v>
      </c>
      <c r="C67" s="649">
        <v>42</v>
      </c>
      <c r="D67" s="555" t="s">
        <v>222</v>
      </c>
      <c r="E67" s="624" t="s">
        <v>682</v>
      </c>
      <c r="F67" s="619" t="s">
        <v>351</v>
      </c>
      <c r="G67" s="618" t="s">
        <v>174</v>
      </c>
      <c r="H67" s="616" t="s">
        <v>233</v>
      </c>
      <c r="I67" s="619" t="s">
        <v>703</v>
      </c>
      <c r="J67" s="619">
        <v>2013</v>
      </c>
      <c r="K67" s="616"/>
      <c r="L67" s="479"/>
      <c r="M67" s="479"/>
      <c r="N67" s="479"/>
      <c r="O67" s="479"/>
      <c r="P67" s="619" t="s">
        <v>118</v>
      </c>
      <c r="Q67" s="620">
        <v>23952000</v>
      </c>
      <c r="R67" s="647" t="s">
        <v>110</v>
      </c>
      <c r="S67" s="641" t="str">
        <f t="shared" si="11"/>
        <v>2.06.02</v>
      </c>
      <c r="T67" s="548" t="str">
        <f t="shared" si="12"/>
        <v>ALAT RUMAH TANGGA</v>
      </c>
      <c r="U67" s="547">
        <f t="shared" si="13"/>
        <v>5</v>
      </c>
      <c r="V67" s="549">
        <f t="shared" si="14"/>
        <v>4790400</v>
      </c>
      <c r="W67" s="547">
        <f t="shared" si="15"/>
        <v>1</v>
      </c>
      <c r="X67" s="549">
        <f t="shared" si="16"/>
        <v>4790400</v>
      </c>
      <c r="Y67" s="549">
        <f t="shared" si="17"/>
        <v>4790400</v>
      </c>
      <c r="Z67" s="549">
        <f t="shared" si="18"/>
        <v>4790400</v>
      </c>
      <c r="AA67" s="549">
        <f t="shared" si="19"/>
        <v>4790400</v>
      </c>
      <c r="AB67" s="549">
        <f t="shared" si="20"/>
        <v>4790400</v>
      </c>
      <c r="AC67" s="549">
        <f t="shared" si="21"/>
        <v>0</v>
      </c>
      <c r="AD67" s="550">
        <f t="shared" si="22"/>
        <v>0</v>
      </c>
      <c r="AE67" s="547">
        <f t="shared" si="23"/>
        <v>2013</v>
      </c>
      <c r="AF67" s="551">
        <f t="shared" si="24"/>
        <v>0</v>
      </c>
      <c r="AG67" s="552">
        <f t="shared" si="25"/>
        <v>19161600</v>
      </c>
      <c r="AH67" s="552">
        <f t="shared" si="26"/>
        <v>23952000</v>
      </c>
      <c r="AI67" s="552">
        <f t="shared" si="27"/>
        <v>23952000</v>
      </c>
      <c r="AJ67" s="552">
        <f t="shared" si="28"/>
        <v>23952000</v>
      </c>
      <c r="AK67" s="585"/>
      <c r="AL67" s="585"/>
      <c r="AM67" s="585"/>
      <c r="AN67" s="558"/>
      <c r="AO67" s="558"/>
      <c r="AP67" s="556"/>
      <c r="AQ67" s="556"/>
      <c r="AR67" s="556"/>
      <c r="AS67" s="556"/>
      <c r="AT67" s="556"/>
      <c r="AU67" s="556"/>
    </row>
    <row r="68" spans="1:47" s="557" customFormat="1" ht="28" customHeight="1" x14ac:dyDescent="0.2">
      <c r="A68" s="568" t="s">
        <v>752</v>
      </c>
      <c r="B68" s="575" t="str">
        <f t="shared" si="1"/>
        <v>02.06.02.06</v>
      </c>
      <c r="C68" s="649">
        <v>43</v>
      </c>
      <c r="D68" s="555" t="s">
        <v>370</v>
      </c>
      <c r="E68" s="479" t="s">
        <v>683</v>
      </c>
      <c r="F68" s="588" t="s">
        <v>354</v>
      </c>
      <c r="G68" s="618" t="s">
        <v>167</v>
      </c>
      <c r="H68" s="616" t="s">
        <v>632</v>
      </c>
      <c r="I68" s="533" t="s">
        <v>707</v>
      </c>
      <c r="J68" s="611">
        <v>2014</v>
      </c>
      <c r="K68" s="616"/>
      <c r="L68" s="479"/>
      <c r="M68" s="479"/>
      <c r="N68" s="479"/>
      <c r="O68" s="479"/>
      <c r="P68" s="619" t="s">
        <v>118</v>
      </c>
      <c r="Q68" s="620">
        <v>73700000</v>
      </c>
      <c r="R68" s="647" t="s">
        <v>110</v>
      </c>
      <c r="S68" s="641" t="str">
        <f t="shared" si="11"/>
        <v>2.06.02</v>
      </c>
      <c r="T68" s="548" t="str">
        <f t="shared" si="12"/>
        <v>ALAT RUMAH TANGGA</v>
      </c>
      <c r="U68" s="547">
        <f t="shared" si="13"/>
        <v>5</v>
      </c>
      <c r="V68" s="549">
        <f t="shared" si="14"/>
        <v>14740000</v>
      </c>
      <c r="W68" s="547">
        <f t="shared" si="15"/>
        <v>0</v>
      </c>
      <c r="X68" s="549">
        <f t="shared" si="16"/>
        <v>0</v>
      </c>
      <c r="Y68" s="549">
        <f t="shared" si="17"/>
        <v>14740000</v>
      </c>
      <c r="Z68" s="549">
        <f t="shared" si="18"/>
        <v>14740000</v>
      </c>
      <c r="AA68" s="549">
        <f t="shared" si="19"/>
        <v>14740000</v>
      </c>
      <c r="AB68" s="549">
        <f t="shared" si="20"/>
        <v>14740000</v>
      </c>
      <c r="AC68" s="549">
        <f t="shared" si="21"/>
        <v>14740000</v>
      </c>
      <c r="AD68" s="550">
        <f t="shared" si="22"/>
        <v>0</v>
      </c>
      <c r="AE68" s="547">
        <f t="shared" si="23"/>
        <v>2014</v>
      </c>
      <c r="AF68" s="551">
        <f t="shared" si="24"/>
        <v>0</v>
      </c>
      <c r="AG68" s="552">
        <f t="shared" si="25"/>
        <v>44220000</v>
      </c>
      <c r="AH68" s="552">
        <f t="shared" si="26"/>
        <v>58960000</v>
      </c>
      <c r="AI68" s="552">
        <f t="shared" si="27"/>
        <v>73700000</v>
      </c>
      <c r="AJ68" s="552">
        <f t="shared" si="28"/>
        <v>73700000</v>
      </c>
      <c r="AK68" s="585"/>
      <c r="AL68" s="585"/>
      <c r="AM68" s="585"/>
      <c r="AN68" s="558"/>
      <c r="AO68" s="558"/>
      <c r="AP68" s="556"/>
      <c r="AQ68" s="556"/>
      <c r="AR68" s="556"/>
      <c r="AS68" s="556"/>
      <c r="AT68" s="556"/>
      <c r="AU68" s="556"/>
    </row>
    <row r="69" spans="1:47" s="557" customFormat="1" ht="28" customHeight="1" x14ac:dyDescent="0.2">
      <c r="A69" s="568" t="s">
        <v>752</v>
      </c>
      <c r="B69" s="575" t="str">
        <f t="shared" si="1"/>
        <v>02.06.02.01</v>
      </c>
      <c r="C69" s="649">
        <v>44</v>
      </c>
      <c r="D69" s="555" t="s">
        <v>763</v>
      </c>
      <c r="E69" s="479" t="s">
        <v>684</v>
      </c>
      <c r="F69" s="588" t="s">
        <v>354</v>
      </c>
      <c r="G69" s="618" t="s">
        <v>699</v>
      </c>
      <c r="H69" s="616" t="s">
        <v>632</v>
      </c>
      <c r="I69" s="533" t="s">
        <v>198</v>
      </c>
      <c r="J69" s="611">
        <v>2014</v>
      </c>
      <c r="K69" s="616"/>
      <c r="L69" s="479"/>
      <c r="M69" s="479"/>
      <c r="N69" s="479"/>
      <c r="O69" s="479"/>
      <c r="P69" s="619" t="s">
        <v>118</v>
      </c>
      <c r="Q69" s="620">
        <v>11400000</v>
      </c>
      <c r="R69" s="647" t="s">
        <v>110</v>
      </c>
      <c r="S69" s="641" t="str">
        <f t="shared" si="11"/>
        <v>2.06.02</v>
      </c>
      <c r="T69" s="548" t="str">
        <f t="shared" si="12"/>
        <v>ALAT RUMAH TANGGA</v>
      </c>
      <c r="U69" s="547">
        <f t="shared" si="13"/>
        <v>5</v>
      </c>
      <c r="V69" s="549">
        <f t="shared" si="14"/>
        <v>2280000</v>
      </c>
      <c r="W69" s="547">
        <f t="shared" si="15"/>
        <v>0</v>
      </c>
      <c r="X69" s="549">
        <f t="shared" si="16"/>
        <v>0</v>
      </c>
      <c r="Y69" s="549">
        <f t="shared" si="17"/>
        <v>2280000</v>
      </c>
      <c r="Z69" s="549">
        <f t="shared" si="18"/>
        <v>2280000</v>
      </c>
      <c r="AA69" s="549">
        <f t="shared" si="19"/>
        <v>2280000</v>
      </c>
      <c r="AB69" s="549">
        <f t="shared" si="20"/>
        <v>2280000</v>
      </c>
      <c r="AC69" s="549">
        <f t="shared" si="21"/>
        <v>2280000</v>
      </c>
      <c r="AD69" s="550">
        <f t="shared" si="22"/>
        <v>0</v>
      </c>
      <c r="AE69" s="547">
        <f t="shared" si="23"/>
        <v>2014</v>
      </c>
      <c r="AF69" s="551">
        <f t="shared" si="24"/>
        <v>0</v>
      </c>
      <c r="AG69" s="552">
        <f t="shared" si="25"/>
        <v>6840000</v>
      </c>
      <c r="AH69" s="552">
        <f t="shared" si="26"/>
        <v>9120000</v>
      </c>
      <c r="AI69" s="552">
        <f t="shared" si="27"/>
        <v>11400000</v>
      </c>
      <c r="AJ69" s="552">
        <f t="shared" si="28"/>
        <v>11400000</v>
      </c>
      <c r="AK69" s="585"/>
      <c r="AL69" s="585"/>
      <c r="AM69" s="585"/>
      <c r="AN69" s="558"/>
      <c r="AO69" s="558"/>
      <c r="AP69" s="556"/>
      <c r="AQ69" s="556"/>
      <c r="AR69" s="556"/>
      <c r="AS69" s="556"/>
      <c r="AT69" s="556"/>
      <c r="AU69" s="556"/>
    </row>
    <row r="70" spans="1:47" s="557" customFormat="1" ht="28" customHeight="1" x14ac:dyDescent="0.2">
      <c r="A70" s="568" t="s">
        <v>752</v>
      </c>
      <c r="B70" s="575" t="str">
        <f t="shared" si="1"/>
        <v>02.06.02.01</v>
      </c>
      <c r="C70" s="649">
        <v>45</v>
      </c>
      <c r="D70" s="555" t="s">
        <v>760</v>
      </c>
      <c r="E70" s="479" t="s">
        <v>685</v>
      </c>
      <c r="F70" s="588" t="s">
        <v>356</v>
      </c>
      <c r="G70" s="618" t="s">
        <v>700</v>
      </c>
      <c r="H70" s="616" t="s">
        <v>632</v>
      </c>
      <c r="I70" s="533" t="s">
        <v>703</v>
      </c>
      <c r="J70" s="611">
        <v>2014</v>
      </c>
      <c r="K70" s="616"/>
      <c r="L70" s="479"/>
      <c r="M70" s="479"/>
      <c r="N70" s="479"/>
      <c r="O70" s="479"/>
      <c r="P70" s="619" t="s">
        <v>118</v>
      </c>
      <c r="Q70" s="620">
        <v>26200000</v>
      </c>
      <c r="R70" s="647" t="s">
        <v>110</v>
      </c>
      <c r="S70" s="641" t="str">
        <f t="shared" si="11"/>
        <v>2.06.02</v>
      </c>
      <c r="T70" s="548" t="str">
        <f t="shared" si="12"/>
        <v>ALAT RUMAH TANGGA</v>
      </c>
      <c r="U70" s="547">
        <f t="shared" si="13"/>
        <v>5</v>
      </c>
      <c r="V70" s="549">
        <f t="shared" si="14"/>
        <v>5240000</v>
      </c>
      <c r="W70" s="547">
        <f t="shared" si="15"/>
        <v>0</v>
      </c>
      <c r="X70" s="549">
        <f t="shared" si="16"/>
        <v>0</v>
      </c>
      <c r="Y70" s="549">
        <f t="shared" si="17"/>
        <v>5240000</v>
      </c>
      <c r="Z70" s="549">
        <f t="shared" si="18"/>
        <v>5240000</v>
      </c>
      <c r="AA70" s="549">
        <f t="shared" si="19"/>
        <v>5240000</v>
      </c>
      <c r="AB70" s="549">
        <f t="shared" si="20"/>
        <v>5240000</v>
      </c>
      <c r="AC70" s="549">
        <f t="shared" si="21"/>
        <v>5240000</v>
      </c>
      <c r="AD70" s="550">
        <f t="shared" si="22"/>
        <v>0</v>
      </c>
      <c r="AE70" s="547">
        <f t="shared" si="23"/>
        <v>2014</v>
      </c>
      <c r="AF70" s="551">
        <f t="shared" si="24"/>
        <v>0</v>
      </c>
      <c r="AG70" s="552">
        <f t="shared" si="25"/>
        <v>15720000</v>
      </c>
      <c r="AH70" s="552">
        <f t="shared" si="26"/>
        <v>20960000</v>
      </c>
      <c r="AI70" s="552">
        <f t="shared" si="27"/>
        <v>26200000</v>
      </c>
      <c r="AJ70" s="552">
        <f t="shared" si="28"/>
        <v>26200000</v>
      </c>
      <c r="AK70" s="585"/>
      <c r="AL70" s="585"/>
      <c r="AM70" s="585"/>
      <c r="AN70" s="558"/>
      <c r="AO70" s="558"/>
      <c r="AP70" s="556"/>
      <c r="AQ70" s="556"/>
      <c r="AR70" s="556"/>
      <c r="AS70" s="556"/>
      <c r="AT70" s="556"/>
      <c r="AU70" s="556"/>
    </row>
    <row r="71" spans="1:47" s="557" customFormat="1" ht="28" customHeight="1" x14ac:dyDescent="0.2">
      <c r="A71" s="568" t="s">
        <v>752</v>
      </c>
      <c r="B71" s="575" t="str">
        <f t="shared" si="1"/>
        <v>02.06.02.01</v>
      </c>
      <c r="C71" s="649">
        <v>46</v>
      </c>
      <c r="D71" s="555" t="s">
        <v>659</v>
      </c>
      <c r="E71" s="479" t="s">
        <v>686</v>
      </c>
      <c r="F71" s="588" t="s">
        <v>354</v>
      </c>
      <c r="G71" s="618" t="s">
        <v>167</v>
      </c>
      <c r="H71" s="616" t="s">
        <v>632</v>
      </c>
      <c r="I71" s="533" t="s">
        <v>703</v>
      </c>
      <c r="J71" s="611">
        <v>2014</v>
      </c>
      <c r="K71" s="616"/>
      <c r="L71" s="479"/>
      <c r="M71" s="479"/>
      <c r="N71" s="479"/>
      <c r="O71" s="479"/>
      <c r="P71" s="619" t="s">
        <v>118</v>
      </c>
      <c r="Q71" s="620">
        <v>84054800</v>
      </c>
      <c r="R71" s="647"/>
      <c r="S71" s="641" t="str">
        <f t="shared" si="11"/>
        <v>2.06.02</v>
      </c>
      <c r="T71" s="548" t="str">
        <f t="shared" si="12"/>
        <v>ALAT RUMAH TANGGA</v>
      </c>
      <c r="U71" s="547">
        <f t="shared" si="13"/>
        <v>5</v>
      </c>
      <c r="V71" s="549">
        <f t="shared" si="14"/>
        <v>16810960</v>
      </c>
      <c r="W71" s="547">
        <f t="shared" si="15"/>
        <v>0</v>
      </c>
      <c r="X71" s="549">
        <f t="shared" si="16"/>
        <v>0</v>
      </c>
      <c r="Y71" s="549">
        <f t="shared" si="17"/>
        <v>16810960</v>
      </c>
      <c r="Z71" s="549">
        <f t="shared" si="18"/>
        <v>16810960</v>
      </c>
      <c r="AA71" s="549">
        <f t="shared" si="19"/>
        <v>16810960</v>
      </c>
      <c r="AB71" s="549">
        <f t="shared" si="20"/>
        <v>16810960</v>
      </c>
      <c r="AC71" s="549">
        <f t="shared" si="21"/>
        <v>16810960</v>
      </c>
      <c r="AD71" s="550">
        <f t="shared" si="22"/>
        <v>0</v>
      </c>
      <c r="AE71" s="547">
        <f t="shared" si="23"/>
        <v>2014</v>
      </c>
      <c r="AF71" s="551">
        <f t="shared" si="24"/>
        <v>0</v>
      </c>
      <c r="AG71" s="552">
        <f t="shared" si="25"/>
        <v>50432880</v>
      </c>
      <c r="AH71" s="552">
        <f t="shared" si="26"/>
        <v>67243840</v>
      </c>
      <c r="AI71" s="552">
        <f t="shared" si="27"/>
        <v>84054800</v>
      </c>
      <c r="AJ71" s="552">
        <f t="shared" si="28"/>
        <v>84054800</v>
      </c>
      <c r="AK71" s="585"/>
      <c r="AL71" s="585"/>
      <c r="AM71" s="585"/>
      <c r="AN71" s="558"/>
      <c r="AO71" s="558"/>
      <c r="AP71" s="556"/>
      <c r="AQ71" s="556"/>
      <c r="AR71" s="556"/>
      <c r="AS71" s="556"/>
      <c r="AT71" s="556"/>
      <c r="AU71" s="556"/>
    </row>
    <row r="72" spans="1:47" s="557" customFormat="1" ht="28" customHeight="1" x14ac:dyDescent="0.2">
      <c r="B72" s="575" t="str">
        <f t="shared" si="1"/>
        <v/>
      </c>
      <c r="C72" s="649"/>
      <c r="D72" s="605"/>
      <c r="E72" s="624" t="s">
        <v>632</v>
      </c>
      <c r="F72" s="555"/>
      <c r="G72" s="618" t="s">
        <v>632</v>
      </c>
      <c r="H72" s="616" t="s">
        <v>632</v>
      </c>
      <c r="I72" s="619" t="s">
        <v>632</v>
      </c>
      <c r="J72" s="619"/>
      <c r="K72" s="616"/>
      <c r="L72" s="479"/>
      <c r="M72" s="479"/>
      <c r="N72" s="479"/>
      <c r="O72" s="479"/>
      <c r="P72" s="619"/>
      <c r="Q72" s="533"/>
      <c r="R72" s="647"/>
      <c r="S72" s="641" t="str">
        <f t="shared" si="11"/>
        <v/>
      </c>
      <c r="T72" s="548"/>
      <c r="U72" s="547"/>
      <c r="V72" s="549"/>
      <c r="W72" s="547"/>
      <c r="X72" s="549"/>
      <c r="Y72" s="549"/>
      <c r="Z72" s="549"/>
      <c r="AA72" s="549"/>
      <c r="AB72" s="549"/>
      <c r="AC72" s="549"/>
      <c r="AD72" s="550"/>
      <c r="AE72" s="547"/>
      <c r="AF72" s="551">
        <f>Q72-(X72+Y72+Z72+AA72)</f>
        <v>0</v>
      </c>
      <c r="AG72" s="552"/>
      <c r="AH72" s="552"/>
      <c r="AI72" s="552"/>
      <c r="AJ72" s="577"/>
      <c r="AK72" s="578"/>
      <c r="AL72" s="578"/>
      <c r="AM72" s="578"/>
      <c r="AN72" s="558"/>
      <c r="AO72" s="558"/>
      <c r="AP72" s="556"/>
      <c r="AQ72" s="556"/>
      <c r="AR72" s="556"/>
      <c r="AS72" s="556"/>
      <c r="AT72" s="556"/>
      <c r="AU72" s="556"/>
    </row>
    <row r="73" spans="1:47" s="579" customFormat="1" ht="39" customHeight="1" x14ac:dyDescent="0.2">
      <c r="B73" s="575" t="str">
        <f t="shared" si="1"/>
        <v>ALAT-ALAT S</v>
      </c>
      <c r="C73" s="644" t="s">
        <v>36</v>
      </c>
      <c r="D73" s="603" t="s">
        <v>753</v>
      </c>
      <c r="E73" s="630" t="s">
        <v>632</v>
      </c>
      <c r="F73" s="631"/>
      <c r="G73" s="632" t="s">
        <v>632</v>
      </c>
      <c r="H73" s="633" t="s">
        <v>632</v>
      </c>
      <c r="I73" s="634" t="s">
        <v>632</v>
      </c>
      <c r="J73" s="634"/>
      <c r="K73" s="633"/>
      <c r="L73" s="479"/>
      <c r="M73" s="607"/>
      <c r="N73" s="607"/>
      <c r="O73" s="607"/>
      <c r="P73" s="634"/>
      <c r="Q73" s="635">
        <f>SUM(Q74:Q85)</f>
        <v>104940000</v>
      </c>
      <c r="R73" s="648"/>
      <c r="S73" s="641"/>
      <c r="T73" s="548"/>
      <c r="U73" s="547"/>
      <c r="V73" s="549"/>
      <c r="W73" s="547"/>
      <c r="X73" s="581">
        <f>SUM(X74:X85)</f>
        <v>93440000</v>
      </c>
      <c r="Y73" s="581">
        <f>SUM(Y74:Y85)</f>
        <v>2300000</v>
      </c>
      <c r="Z73" s="581">
        <f>SUM(Z74:Z85)</f>
        <v>2300000</v>
      </c>
      <c r="AA73" s="581">
        <f>SUM(AA74:AA87)</f>
        <v>2300000</v>
      </c>
      <c r="AB73" s="581">
        <f>SUM(AB74:AB87)</f>
        <v>2300000</v>
      </c>
      <c r="AC73" s="581">
        <f>SUM(AC74:AC87)</f>
        <v>2300000</v>
      </c>
      <c r="AD73" s="589">
        <f>SUM(AD74:AD87)</f>
        <v>0</v>
      </c>
      <c r="AE73" s="580"/>
      <c r="AF73" s="590">
        <f>SUM(AF74:AF87)</f>
        <v>0</v>
      </c>
      <c r="AG73" s="581">
        <f>SUM(AG74:AG87)</f>
        <v>100340000</v>
      </c>
      <c r="AH73" s="581">
        <f>SUM(AH74:AH87)</f>
        <v>102640000</v>
      </c>
      <c r="AI73" s="581">
        <f>SUM(AI74:AI87)</f>
        <v>104940000</v>
      </c>
      <c r="AJ73" s="581">
        <f>SUM(AJ74:AJ87)</f>
        <v>104940000</v>
      </c>
      <c r="AK73" s="582"/>
      <c r="AL73" s="582"/>
      <c r="AM73" s="582"/>
      <c r="AN73" s="583"/>
      <c r="AO73" s="583"/>
      <c r="AP73" s="584"/>
      <c r="AQ73" s="584"/>
      <c r="AR73" s="584"/>
      <c r="AS73" s="584"/>
      <c r="AT73" s="584"/>
      <c r="AU73" s="584"/>
    </row>
    <row r="74" spans="1:47" s="557" customFormat="1" ht="46" customHeight="1" x14ac:dyDescent="0.2">
      <c r="A74" s="568" t="s">
        <v>753</v>
      </c>
      <c r="B74" s="575" t="str">
        <f t="shared" si="1"/>
        <v>02.07.01.02</v>
      </c>
      <c r="C74" s="649">
        <v>1</v>
      </c>
      <c r="D74" s="624" t="s">
        <v>770</v>
      </c>
      <c r="E74" s="624" t="s">
        <v>275</v>
      </c>
      <c r="F74" s="555"/>
      <c r="G74" s="636" t="s">
        <v>283</v>
      </c>
      <c r="H74" s="616" t="s">
        <v>632</v>
      </c>
      <c r="I74" s="619" t="s">
        <v>196</v>
      </c>
      <c r="J74" s="619">
        <f>'[2]KIB B SETELAH KAPITALISASI'!$J$76</f>
        <v>2002</v>
      </c>
      <c r="K74" s="616"/>
      <c r="L74" s="479"/>
      <c r="M74" s="479"/>
      <c r="N74" s="479"/>
      <c r="O74" s="637"/>
      <c r="P74" s="619" t="s">
        <v>118</v>
      </c>
      <c r="Q74" s="620">
        <v>3150000</v>
      </c>
      <c r="R74" s="650" t="s">
        <v>711</v>
      </c>
      <c r="S74" s="641" t="str">
        <f t="shared" ref="S74:S85" si="29">MID(D74,2,7)</f>
        <v>2.07.01</v>
      </c>
      <c r="T74" s="548" t="str">
        <f t="shared" ref="T74:T82" si="30">VLOOKUP(S74,kelompok,2,0)</f>
        <v>ALAT STUDIO</v>
      </c>
      <c r="U74" s="547">
        <f t="shared" ref="U74:U82" si="31">VLOOKUP(S74,MASAMANFAAT,4,0)</f>
        <v>5</v>
      </c>
      <c r="V74" s="549">
        <f t="shared" ref="V74:V85" si="32">(Q74)/U74</f>
        <v>630000</v>
      </c>
      <c r="W74" s="547">
        <f t="shared" ref="W74:W85" si="33">2013-AE74+1</f>
        <v>12</v>
      </c>
      <c r="X74" s="549">
        <f t="shared" ref="X74:X85" si="34">IF(W74&gt;U74,Q74,V74*W74)</f>
        <v>3150000</v>
      </c>
      <c r="Y74" s="549">
        <f t="shared" ref="Y74:Y85" si="35">IF(Q74=X74,0,V74)</f>
        <v>0</v>
      </c>
      <c r="Z74" s="549">
        <f t="shared" ref="Z74:Z85" si="36">IF(Q74=X74+Y74,0,V74)</f>
        <v>0</v>
      </c>
      <c r="AA74" s="549">
        <f t="shared" ref="AA74:AA85" si="37">IF(Q74=X74+Y74,0,Z74)</f>
        <v>0</v>
      </c>
      <c r="AB74" s="549">
        <f t="shared" ref="AB74:AB85" si="38">IF(Q74=X74+Y74+Z74+AA74,0,V74)</f>
        <v>0</v>
      </c>
      <c r="AC74" s="549">
        <f t="shared" ref="AC74:AC85" si="39">IF(Q74=X74+Y74+Z74+AA74+AB74,0,V74)</f>
        <v>0</v>
      </c>
      <c r="AD74" s="550">
        <f t="shared" ref="AD74:AD85" si="40">IF(Q74=X74+Y74+Z74+AA74+AB74+AC74,0,V74)</f>
        <v>0</v>
      </c>
      <c r="AE74" s="547">
        <f t="shared" ref="AE74:AE85" si="41">J74</f>
        <v>2002</v>
      </c>
      <c r="AF74" s="551">
        <f>Q74-(X74+Y74+Z74+AA74+AB74+AC74+AD74)</f>
        <v>0</v>
      </c>
      <c r="AG74" s="552">
        <f t="shared" ref="AG74:AG85" si="42">X74+Y74+Z74+AA74</f>
        <v>3150000</v>
      </c>
      <c r="AH74" s="552">
        <f t="shared" ref="AH74:AH85" si="43">X74+Y74+Z74+AA74+AB74</f>
        <v>3150000</v>
      </c>
      <c r="AI74" s="552">
        <f t="shared" ref="AI74:AI85" si="44">X74+Y74+Z74+AA74+AB74+AC74</f>
        <v>3150000</v>
      </c>
      <c r="AJ74" s="552">
        <f t="shared" ref="AJ74:AJ85" si="45">X74+Y74+Z74+AA74+AB74+AC74+AD74</f>
        <v>3150000</v>
      </c>
      <c r="AK74" s="585"/>
      <c r="AL74" s="585"/>
      <c r="AM74" s="585"/>
      <c r="AN74" s="558"/>
      <c r="AO74" s="558"/>
      <c r="AP74" s="556"/>
      <c r="AQ74" s="556"/>
      <c r="AR74" s="556"/>
      <c r="AS74" s="556"/>
      <c r="AT74" s="556"/>
      <c r="AU74" s="556"/>
    </row>
    <row r="75" spans="1:47" s="557" customFormat="1" ht="46" customHeight="1" x14ac:dyDescent="0.2">
      <c r="A75" s="568" t="s">
        <v>753</v>
      </c>
      <c r="B75" s="575" t="str">
        <f t="shared" si="1"/>
        <v>02.07.01.02</v>
      </c>
      <c r="C75" s="649">
        <v>2</v>
      </c>
      <c r="D75" s="624" t="s">
        <v>770</v>
      </c>
      <c r="E75" s="624" t="s">
        <v>275</v>
      </c>
      <c r="F75" s="555"/>
      <c r="G75" s="636" t="s">
        <v>283</v>
      </c>
      <c r="H75" s="616" t="s">
        <v>632</v>
      </c>
      <c r="I75" s="619" t="s">
        <v>196</v>
      </c>
      <c r="J75" s="619">
        <f>'[2]KIB B SETELAH KAPITALISASI'!$J$77</f>
        <v>2003</v>
      </c>
      <c r="K75" s="616"/>
      <c r="L75" s="479"/>
      <c r="M75" s="479"/>
      <c r="N75" s="479"/>
      <c r="O75" s="479"/>
      <c r="P75" s="619" t="s">
        <v>118</v>
      </c>
      <c r="Q75" s="620">
        <v>3150000</v>
      </c>
      <c r="R75" s="650" t="s">
        <v>711</v>
      </c>
      <c r="S75" s="641" t="str">
        <f t="shared" si="29"/>
        <v>2.07.01</v>
      </c>
      <c r="T75" s="548" t="str">
        <f t="shared" si="30"/>
        <v>ALAT STUDIO</v>
      </c>
      <c r="U75" s="547">
        <f t="shared" si="31"/>
        <v>5</v>
      </c>
      <c r="V75" s="549">
        <f t="shared" si="32"/>
        <v>630000</v>
      </c>
      <c r="W75" s="547">
        <f t="shared" si="33"/>
        <v>11</v>
      </c>
      <c r="X75" s="549">
        <f t="shared" si="34"/>
        <v>3150000</v>
      </c>
      <c r="Y75" s="549">
        <f t="shared" si="35"/>
        <v>0</v>
      </c>
      <c r="Z75" s="549">
        <f t="shared" si="36"/>
        <v>0</v>
      </c>
      <c r="AA75" s="549">
        <f t="shared" si="37"/>
        <v>0</v>
      </c>
      <c r="AB75" s="549">
        <f t="shared" si="38"/>
        <v>0</v>
      </c>
      <c r="AC75" s="549">
        <f t="shared" si="39"/>
        <v>0</v>
      </c>
      <c r="AD75" s="550">
        <f t="shared" si="40"/>
        <v>0</v>
      </c>
      <c r="AE75" s="547">
        <f t="shared" si="41"/>
        <v>2003</v>
      </c>
      <c r="AF75" s="551">
        <f t="shared" ref="AF75:AF85" si="46">Q75-(X75+Y75+Z75+AA75+AB75+AC75+AD75)</f>
        <v>0</v>
      </c>
      <c r="AG75" s="552">
        <f t="shared" si="42"/>
        <v>3150000</v>
      </c>
      <c r="AH75" s="552">
        <f t="shared" si="43"/>
        <v>3150000</v>
      </c>
      <c r="AI75" s="552">
        <f t="shared" si="44"/>
        <v>3150000</v>
      </c>
      <c r="AJ75" s="552">
        <f t="shared" si="45"/>
        <v>3150000</v>
      </c>
      <c r="AK75" s="585"/>
      <c r="AL75" s="585"/>
      <c r="AM75" s="585"/>
      <c r="AN75" s="558"/>
      <c r="AO75" s="558"/>
      <c r="AP75" s="556"/>
      <c r="AQ75" s="556"/>
      <c r="AR75" s="556"/>
      <c r="AS75" s="556"/>
      <c r="AT75" s="556"/>
      <c r="AU75" s="556"/>
    </row>
    <row r="76" spans="1:47" s="557" customFormat="1" ht="46" customHeight="1" x14ac:dyDescent="0.2">
      <c r="A76" s="568" t="s">
        <v>753</v>
      </c>
      <c r="B76" s="575" t="str">
        <f t="shared" si="1"/>
        <v>02.07.03.01</v>
      </c>
      <c r="C76" s="649">
        <v>3</v>
      </c>
      <c r="D76" s="614" t="s">
        <v>604</v>
      </c>
      <c r="E76" s="624" t="s">
        <v>276</v>
      </c>
      <c r="F76" s="555"/>
      <c r="G76" s="636" t="s">
        <v>284</v>
      </c>
      <c r="H76" s="616" t="s">
        <v>632</v>
      </c>
      <c r="I76" s="619" t="s">
        <v>204</v>
      </c>
      <c r="J76" s="619">
        <f>'[2]KIB B SETELAH KAPITALISASI'!$J$77</f>
        <v>2003</v>
      </c>
      <c r="K76" s="616"/>
      <c r="L76" s="479"/>
      <c r="M76" s="479"/>
      <c r="N76" s="479"/>
      <c r="O76" s="479"/>
      <c r="P76" s="619" t="s">
        <v>118</v>
      </c>
      <c r="Q76" s="620">
        <v>10500000</v>
      </c>
      <c r="R76" s="650" t="s">
        <v>711</v>
      </c>
      <c r="S76" s="641" t="str">
        <f t="shared" si="29"/>
        <v>2.07.03</v>
      </c>
      <c r="T76" s="548" t="str">
        <f t="shared" si="30"/>
        <v>PERALATAN PEMANCAR</v>
      </c>
      <c r="U76" s="547">
        <f t="shared" si="31"/>
        <v>10</v>
      </c>
      <c r="V76" s="549">
        <f t="shared" si="32"/>
        <v>1050000</v>
      </c>
      <c r="W76" s="547">
        <f t="shared" si="33"/>
        <v>11</v>
      </c>
      <c r="X76" s="549">
        <f t="shared" si="34"/>
        <v>10500000</v>
      </c>
      <c r="Y76" s="549">
        <f t="shared" si="35"/>
        <v>0</v>
      </c>
      <c r="Z76" s="549">
        <f t="shared" si="36"/>
        <v>0</v>
      </c>
      <c r="AA76" s="549">
        <f t="shared" si="37"/>
        <v>0</v>
      </c>
      <c r="AB76" s="549">
        <f t="shared" si="38"/>
        <v>0</v>
      </c>
      <c r="AC76" s="549">
        <f t="shared" si="39"/>
        <v>0</v>
      </c>
      <c r="AD76" s="550">
        <f t="shared" si="40"/>
        <v>0</v>
      </c>
      <c r="AE76" s="547">
        <f t="shared" si="41"/>
        <v>2003</v>
      </c>
      <c r="AF76" s="551">
        <f t="shared" si="46"/>
        <v>0</v>
      </c>
      <c r="AG76" s="552">
        <f t="shared" si="42"/>
        <v>10500000</v>
      </c>
      <c r="AH76" s="552">
        <f t="shared" si="43"/>
        <v>10500000</v>
      </c>
      <c r="AI76" s="552">
        <f t="shared" si="44"/>
        <v>10500000</v>
      </c>
      <c r="AJ76" s="552">
        <f t="shared" si="45"/>
        <v>10500000</v>
      </c>
      <c r="AK76" s="591"/>
      <c r="AL76" s="592"/>
      <c r="AM76" s="592"/>
      <c r="AN76" s="592"/>
      <c r="AO76" s="592">
        <f>SUM(AO3:AO69)</f>
        <v>0</v>
      </c>
      <c r="AP76" s="556"/>
      <c r="AQ76" s="556"/>
      <c r="AR76" s="556"/>
      <c r="AS76" s="556"/>
      <c r="AT76" s="556"/>
      <c r="AU76" s="556"/>
    </row>
    <row r="77" spans="1:47" s="557" customFormat="1" ht="46" customHeight="1" x14ac:dyDescent="0.2">
      <c r="A77" s="568" t="s">
        <v>753</v>
      </c>
      <c r="B77" s="575" t="str">
        <f t="shared" si="1"/>
        <v>02.07.01.02</v>
      </c>
      <c r="C77" s="649">
        <v>4</v>
      </c>
      <c r="D77" s="624" t="s">
        <v>770</v>
      </c>
      <c r="E77" s="624" t="s">
        <v>275</v>
      </c>
      <c r="F77" s="555"/>
      <c r="G77" s="636" t="s">
        <v>285</v>
      </c>
      <c r="H77" s="616" t="s">
        <v>632</v>
      </c>
      <c r="I77" s="619" t="s">
        <v>196</v>
      </c>
      <c r="J77" s="619">
        <f>'[2]KIB B SETELAH KAPITALISASI'!$J$77</f>
        <v>2003</v>
      </c>
      <c r="K77" s="616"/>
      <c r="L77" s="479"/>
      <c r="M77" s="479"/>
      <c r="N77" s="479"/>
      <c r="O77" s="479"/>
      <c r="P77" s="619" t="s">
        <v>118</v>
      </c>
      <c r="Q77" s="620">
        <v>2800000</v>
      </c>
      <c r="R77" s="650" t="s">
        <v>711</v>
      </c>
      <c r="S77" s="641" t="str">
        <f t="shared" si="29"/>
        <v>2.07.01</v>
      </c>
      <c r="T77" s="548" t="str">
        <f t="shared" si="30"/>
        <v>ALAT STUDIO</v>
      </c>
      <c r="U77" s="547">
        <f t="shared" si="31"/>
        <v>5</v>
      </c>
      <c r="V77" s="549">
        <f t="shared" si="32"/>
        <v>560000</v>
      </c>
      <c r="W77" s="547">
        <f t="shared" si="33"/>
        <v>11</v>
      </c>
      <c r="X77" s="549">
        <f t="shared" si="34"/>
        <v>2800000</v>
      </c>
      <c r="Y77" s="549">
        <f t="shared" si="35"/>
        <v>0</v>
      </c>
      <c r="Z77" s="549">
        <f t="shared" si="36"/>
        <v>0</v>
      </c>
      <c r="AA77" s="549">
        <f t="shared" si="37"/>
        <v>0</v>
      </c>
      <c r="AB77" s="549">
        <f t="shared" si="38"/>
        <v>0</v>
      </c>
      <c r="AC77" s="549">
        <f t="shared" si="39"/>
        <v>0</v>
      </c>
      <c r="AD77" s="550">
        <f t="shared" si="40"/>
        <v>0</v>
      </c>
      <c r="AE77" s="547">
        <f t="shared" si="41"/>
        <v>2003</v>
      </c>
      <c r="AF77" s="551">
        <f t="shared" si="46"/>
        <v>0</v>
      </c>
      <c r="AG77" s="552">
        <f t="shared" si="42"/>
        <v>2800000</v>
      </c>
      <c r="AH77" s="552">
        <f t="shared" si="43"/>
        <v>2800000</v>
      </c>
      <c r="AI77" s="552">
        <f t="shared" si="44"/>
        <v>2800000</v>
      </c>
      <c r="AJ77" s="552">
        <f t="shared" si="45"/>
        <v>2800000</v>
      </c>
      <c r="AK77" s="585"/>
      <c r="AL77" s="585"/>
      <c r="AM77" s="585"/>
      <c r="AN77" s="558"/>
      <c r="AO77" s="558"/>
      <c r="AP77" s="556"/>
      <c r="AQ77" s="556"/>
      <c r="AR77" s="556"/>
      <c r="AS77" s="556"/>
      <c r="AT77" s="556"/>
      <c r="AU77" s="556"/>
    </row>
    <row r="78" spans="1:47" s="557" customFormat="1" ht="46" customHeight="1" x14ac:dyDescent="0.2">
      <c r="A78" s="568" t="s">
        <v>753</v>
      </c>
      <c r="B78" s="575" t="str">
        <f t="shared" si="1"/>
        <v>02.07.01.01</v>
      </c>
      <c r="C78" s="649">
        <v>5</v>
      </c>
      <c r="D78" s="624" t="s">
        <v>603</v>
      </c>
      <c r="E78" s="624" t="s">
        <v>662</v>
      </c>
      <c r="F78" s="555"/>
      <c r="G78" s="636" t="s">
        <v>174</v>
      </c>
      <c r="H78" s="628" t="s">
        <v>233</v>
      </c>
      <c r="I78" s="611" t="s">
        <v>204</v>
      </c>
      <c r="J78" s="619">
        <f>'[2]KIB B SETELAH KAPITALISASI'!$J$80</f>
        <v>2007</v>
      </c>
      <c r="K78" s="628" t="s">
        <v>239</v>
      </c>
      <c r="L78" s="479"/>
      <c r="M78" s="479"/>
      <c r="N78" s="479"/>
      <c r="O78" s="479"/>
      <c r="P78" s="611" t="s">
        <v>118</v>
      </c>
      <c r="Q78" s="620">
        <v>25410000</v>
      </c>
      <c r="R78" s="650" t="s">
        <v>711</v>
      </c>
      <c r="S78" s="641" t="str">
        <f t="shared" si="29"/>
        <v>2.07.01</v>
      </c>
      <c r="T78" s="548" t="str">
        <f t="shared" si="30"/>
        <v>ALAT STUDIO</v>
      </c>
      <c r="U78" s="547">
        <f t="shared" si="31"/>
        <v>5</v>
      </c>
      <c r="V78" s="549">
        <f t="shared" si="32"/>
        <v>5082000</v>
      </c>
      <c r="W78" s="547">
        <f t="shared" si="33"/>
        <v>7</v>
      </c>
      <c r="X78" s="549">
        <f t="shared" si="34"/>
        <v>25410000</v>
      </c>
      <c r="Y78" s="549">
        <f t="shared" si="35"/>
        <v>0</v>
      </c>
      <c r="Z78" s="549">
        <f t="shared" si="36"/>
        <v>0</v>
      </c>
      <c r="AA78" s="549">
        <f t="shared" si="37"/>
        <v>0</v>
      </c>
      <c r="AB78" s="549">
        <f t="shared" si="38"/>
        <v>0</v>
      </c>
      <c r="AC78" s="549">
        <f t="shared" si="39"/>
        <v>0</v>
      </c>
      <c r="AD78" s="550">
        <f t="shared" si="40"/>
        <v>0</v>
      </c>
      <c r="AE78" s="547">
        <f t="shared" si="41"/>
        <v>2007</v>
      </c>
      <c r="AF78" s="551">
        <f t="shared" si="46"/>
        <v>0</v>
      </c>
      <c r="AG78" s="552">
        <f t="shared" si="42"/>
        <v>25410000</v>
      </c>
      <c r="AH78" s="552">
        <f t="shared" si="43"/>
        <v>25410000</v>
      </c>
      <c r="AI78" s="552">
        <f t="shared" si="44"/>
        <v>25410000</v>
      </c>
      <c r="AJ78" s="552">
        <f t="shared" si="45"/>
        <v>25410000</v>
      </c>
      <c r="AK78" s="585"/>
      <c r="AL78" s="585"/>
      <c r="AM78" s="585"/>
      <c r="AN78" s="558"/>
      <c r="AO78" s="558"/>
      <c r="AP78" s="556"/>
      <c r="AQ78" s="556"/>
      <c r="AR78" s="556"/>
      <c r="AS78" s="556"/>
      <c r="AT78" s="556"/>
      <c r="AU78" s="556"/>
    </row>
    <row r="79" spans="1:47" s="557" customFormat="1" ht="46" customHeight="1" x14ac:dyDescent="0.2">
      <c r="A79" s="568" t="s">
        <v>753</v>
      </c>
      <c r="B79" s="575" t="str">
        <f t="shared" ref="B79:B85" si="47">LEFT(D79,11)</f>
        <v>02.07.01.01</v>
      </c>
      <c r="C79" s="649">
        <v>6</v>
      </c>
      <c r="D79" s="624" t="s">
        <v>603</v>
      </c>
      <c r="E79" s="624" t="s">
        <v>687</v>
      </c>
      <c r="F79" s="555"/>
      <c r="G79" s="636" t="s">
        <v>167</v>
      </c>
      <c r="H79" s="628" t="s">
        <v>709</v>
      </c>
      <c r="I79" s="611" t="s">
        <v>198</v>
      </c>
      <c r="J79" s="619">
        <f>'[2]KIB B SETELAH KAPITALISASI'!$J$80</f>
        <v>2007</v>
      </c>
      <c r="K79" s="628"/>
      <c r="L79" s="479"/>
      <c r="M79" s="479"/>
      <c r="N79" s="479"/>
      <c r="O79" s="479"/>
      <c r="P79" s="611" t="s">
        <v>118</v>
      </c>
      <c r="Q79" s="620">
        <v>4000000</v>
      </c>
      <c r="R79" s="650" t="s">
        <v>711</v>
      </c>
      <c r="S79" s="641" t="str">
        <f t="shared" si="29"/>
        <v>2.07.01</v>
      </c>
      <c r="T79" s="548" t="str">
        <f t="shared" si="30"/>
        <v>ALAT STUDIO</v>
      </c>
      <c r="U79" s="547">
        <f t="shared" si="31"/>
        <v>5</v>
      </c>
      <c r="V79" s="549">
        <f t="shared" si="32"/>
        <v>800000</v>
      </c>
      <c r="W79" s="547">
        <f t="shared" si="33"/>
        <v>7</v>
      </c>
      <c r="X79" s="549">
        <f t="shared" si="34"/>
        <v>4000000</v>
      </c>
      <c r="Y79" s="549">
        <f t="shared" si="35"/>
        <v>0</v>
      </c>
      <c r="Z79" s="549">
        <f t="shared" si="36"/>
        <v>0</v>
      </c>
      <c r="AA79" s="549">
        <f t="shared" si="37"/>
        <v>0</v>
      </c>
      <c r="AB79" s="549">
        <f t="shared" si="38"/>
        <v>0</v>
      </c>
      <c r="AC79" s="549">
        <f t="shared" si="39"/>
        <v>0</v>
      </c>
      <c r="AD79" s="550">
        <f t="shared" si="40"/>
        <v>0</v>
      </c>
      <c r="AE79" s="547">
        <f t="shared" si="41"/>
        <v>2007</v>
      </c>
      <c r="AF79" s="551">
        <f t="shared" si="46"/>
        <v>0</v>
      </c>
      <c r="AG79" s="552">
        <f t="shared" si="42"/>
        <v>4000000</v>
      </c>
      <c r="AH79" s="552">
        <f t="shared" si="43"/>
        <v>4000000</v>
      </c>
      <c r="AI79" s="552">
        <f t="shared" si="44"/>
        <v>4000000</v>
      </c>
      <c r="AJ79" s="552">
        <f t="shared" si="45"/>
        <v>4000000</v>
      </c>
      <c r="AK79" s="585"/>
      <c r="AL79" s="585"/>
      <c r="AM79" s="585"/>
      <c r="AN79" s="558"/>
      <c r="AO79" s="558"/>
      <c r="AP79" s="556"/>
      <c r="AQ79" s="556"/>
      <c r="AR79" s="556"/>
      <c r="AS79" s="556"/>
      <c r="AT79" s="556"/>
      <c r="AU79" s="556"/>
    </row>
    <row r="80" spans="1:47" s="557" customFormat="1" ht="46" customHeight="1" x14ac:dyDescent="0.2">
      <c r="A80" s="568" t="s">
        <v>753</v>
      </c>
      <c r="B80" s="575" t="str">
        <f t="shared" si="47"/>
        <v>02.07.01.01</v>
      </c>
      <c r="C80" s="649">
        <v>7</v>
      </c>
      <c r="D80" s="624" t="s">
        <v>603</v>
      </c>
      <c r="E80" s="624" t="s">
        <v>688</v>
      </c>
      <c r="F80" s="555"/>
      <c r="G80" s="636" t="s">
        <v>694</v>
      </c>
      <c r="H80" s="628" t="s">
        <v>709</v>
      </c>
      <c r="I80" s="611" t="s">
        <v>198</v>
      </c>
      <c r="J80" s="619">
        <f>'[2]KIB B SETELAH KAPITALISASI'!$J$80</f>
        <v>2007</v>
      </c>
      <c r="K80" s="628"/>
      <c r="L80" s="479"/>
      <c r="M80" s="479"/>
      <c r="N80" s="479"/>
      <c r="O80" s="479"/>
      <c r="P80" s="611" t="s">
        <v>118</v>
      </c>
      <c r="Q80" s="620">
        <v>3000000</v>
      </c>
      <c r="R80" s="650" t="s">
        <v>711</v>
      </c>
      <c r="S80" s="641" t="str">
        <f t="shared" si="29"/>
        <v>2.07.01</v>
      </c>
      <c r="T80" s="548" t="str">
        <f t="shared" si="30"/>
        <v>ALAT STUDIO</v>
      </c>
      <c r="U80" s="547">
        <f t="shared" si="31"/>
        <v>5</v>
      </c>
      <c r="V80" s="549">
        <f t="shared" si="32"/>
        <v>600000</v>
      </c>
      <c r="W80" s="547">
        <f t="shared" si="33"/>
        <v>7</v>
      </c>
      <c r="X80" s="549">
        <f t="shared" si="34"/>
        <v>3000000</v>
      </c>
      <c r="Y80" s="549">
        <f t="shared" si="35"/>
        <v>0</v>
      </c>
      <c r="Z80" s="549">
        <f t="shared" si="36"/>
        <v>0</v>
      </c>
      <c r="AA80" s="549">
        <f t="shared" si="37"/>
        <v>0</v>
      </c>
      <c r="AB80" s="549">
        <f t="shared" si="38"/>
        <v>0</v>
      </c>
      <c r="AC80" s="549">
        <f t="shared" si="39"/>
        <v>0</v>
      </c>
      <c r="AD80" s="550">
        <f t="shared" si="40"/>
        <v>0</v>
      </c>
      <c r="AE80" s="547">
        <f t="shared" si="41"/>
        <v>2007</v>
      </c>
      <c r="AF80" s="551">
        <f t="shared" si="46"/>
        <v>0</v>
      </c>
      <c r="AG80" s="552">
        <f t="shared" si="42"/>
        <v>3000000</v>
      </c>
      <c r="AH80" s="552">
        <f t="shared" si="43"/>
        <v>3000000</v>
      </c>
      <c r="AI80" s="552">
        <f t="shared" si="44"/>
        <v>3000000</v>
      </c>
      <c r="AJ80" s="552">
        <f t="shared" si="45"/>
        <v>3000000</v>
      </c>
      <c r="AK80" s="585"/>
      <c r="AL80" s="585"/>
      <c r="AM80" s="585"/>
      <c r="AN80" s="558"/>
      <c r="AO80" s="558"/>
      <c r="AP80" s="556"/>
      <c r="AQ80" s="556"/>
      <c r="AR80" s="556"/>
      <c r="AS80" s="556"/>
      <c r="AT80" s="556"/>
      <c r="AU80" s="556"/>
    </row>
    <row r="81" spans="1:47" s="557" customFormat="1" ht="46" customHeight="1" x14ac:dyDescent="0.2">
      <c r="A81" s="568" t="s">
        <v>753</v>
      </c>
      <c r="B81" s="575" t="str">
        <f t="shared" si="47"/>
        <v>02.07.01.01</v>
      </c>
      <c r="C81" s="649">
        <v>8</v>
      </c>
      <c r="D81" s="624" t="s">
        <v>585</v>
      </c>
      <c r="E81" s="624" t="s">
        <v>689</v>
      </c>
      <c r="F81" s="555"/>
      <c r="G81" s="636" t="s">
        <v>701</v>
      </c>
      <c r="H81" s="628" t="s">
        <v>709</v>
      </c>
      <c r="I81" s="628" t="s">
        <v>703</v>
      </c>
      <c r="J81" s="619">
        <v>2008</v>
      </c>
      <c r="K81" s="628"/>
      <c r="L81" s="479"/>
      <c r="M81" s="479"/>
      <c r="N81" s="479"/>
      <c r="O81" s="479"/>
      <c r="P81" s="611" t="s">
        <v>118</v>
      </c>
      <c r="Q81" s="620">
        <v>7870000</v>
      </c>
      <c r="R81" s="650" t="s">
        <v>711</v>
      </c>
      <c r="S81" s="641" t="str">
        <f t="shared" si="29"/>
        <v>2.07.01</v>
      </c>
      <c r="T81" s="548" t="str">
        <f t="shared" si="30"/>
        <v>ALAT STUDIO</v>
      </c>
      <c r="U81" s="547">
        <f t="shared" si="31"/>
        <v>5</v>
      </c>
      <c r="V81" s="549">
        <f t="shared" si="32"/>
        <v>1574000</v>
      </c>
      <c r="W81" s="547">
        <f t="shared" si="33"/>
        <v>6</v>
      </c>
      <c r="X81" s="549">
        <f t="shared" si="34"/>
        <v>7870000</v>
      </c>
      <c r="Y81" s="549">
        <f t="shared" si="35"/>
        <v>0</v>
      </c>
      <c r="Z81" s="549">
        <f t="shared" si="36"/>
        <v>0</v>
      </c>
      <c r="AA81" s="549">
        <f t="shared" si="37"/>
        <v>0</v>
      </c>
      <c r="AB81" s="549">
        <f t="shared" si="38"/>
        <v>0</v>
      </c>
      <c r="AC81" s="549">
        <f t="shared" si="39"/>
        <v>0</v>
      </c>
      <c r="AD81" s="550">
        <f t="shared" si="40"/>
        <v>0</v>
      </c>
      <c r="AE81" s="547">
        <f t="shared" si="41"/>
        <v>2008</v>
      </c>
      <c r="AF81" s="551">
        <f t="shared" si="46"/>
        <v>0</v>
      </c>
      <c r="AG81" s="552">
        <f t="shared" si="42"/>
        <v>7870000</v>
      </c>
      <c r="AH81" s="552">
        <f t="shared" si="43"/>
        <v>7870000</v>
      </c>
      <c r="AI81" s="552">
        <f t="shared" si="44"/>
        <v>7870000</v>
      </c>
      <c r="AJ81" s="552">
        <f t="shared" si="45"/>
        <v>7870000</v>
      </c>
      <c r="AK81" s="585"/>
      <c r="AL81" s="585"/>
      <c r="AM81" s="585"/>
      <c r="AN81" s="558"/>
      <c r="AO81" s="558"/>
      <c r="AP81" s="556"/>
      <c r="AQ81" s="556"/>
      <c r="AR81" s="556"/>
      <c r="AS81" s="556"/>
      <c r="AT81" s="556"/>
      <c r="AU81" s="556"/>
    </row>
    <row r="82" spans="1:47" s="557" customFormat="1" ht="46" customHeight="1" x14ac:dyDescent="0.2">
      <c r="A82" s="568" t="s">
        <v>753</v>
      </c>
      <c r="B82" s="575" t="str">
        <f t="shared" si="47"/>
        <v>02.07.01.01</v>
      </c>
      <c r="C82" s="649">
        <v>9</v>
      </c>
      <c r="D82" s="624" t="s">
        <v>603</v>
      </c>
      <c r="E82" s="624" t="s">
        <v>690</v>
      </c>
      <c r="F82" s="555"/>
      <c r="G82" s="636" t="s">
        <v>702</v>
      </c>
      <c r="H82" s="628" t="s">
        <v>709</v>
      </c>
      <c r="I82" s="628" t="s">
        <v>703</v>
      </c>
      <c r="J82" s="619">
        <v>2008</v>
      </c>
      <c r="K82" s="628"/>
      <c r="L82" s="479"/>
      <c r="M82" s="479"/>
      <c r="N82" s="479"/>
      <c r="O82" s="479"/>
      <c r="P82" s="611" t="s">
        <v>118</v>
      </c>
      <c r="Q82" s="620">
        <v>29700000</v>
      </c>
      <c r="R82" s="650" t="s">
        <v>711</v>
      </c>
      <c r="S82" s="641" t="str">
        <f t="shared" si="29"/>
        <v>2.07.01</v>
      </c>
      <c r="T82" s="548" t="str">
        <f t="shared" si="30"/>
        <v>ALAT STUDIO</v>
      </c>
      <c r="U82" s="547">
        <f t="shared" si="31"/>
        <v>5</v>
      </c>
      <c r="V82" s="549">
        <f t="shared" si="32"/>
        <v>5940000</v>
      </c>
      <c r="W82" s="547">
        <f t="shared" si="33"/>
        <v>6</v>
      </c>
      <c r="X82" s="549">
        <f t="shared" si="34"/>
        <v>29700000</v>
      </c>
      <c r="Y82" s="549">
        <f t="shared" si="35"/>
        <v>0</v>
      </c>
      <c r="Z82" s="549">
        <f t="shared" si="36"/>
        <v>0</v>
      </c>
      <c r="AA82" s="549">
        <f t="shared" si="37"/>
        <v>0</v>
      </c>
      <c r="AB82" s="549">
        <f t="shared" si="38"/>
        <v>0</v>
      </c>
      <c r="AC82" s="549">
        <f t="shared" si="39"/>
        <v>0</v>
      </c>
      <c r="AD82" s="550">
        <f t="shared" si="40"/>
        <v>0</v>
      </c>
      <c r="AE82" s="547">
        <f t="shared" si="41"/>
        <v>2008</v>
      </c>
      <c r="AF82" s="551">
        <f t="shared" si="46"/>
        <v>0</v>
      </c>
      <c r="AG82" s="552">
        <f t="shared" si="42"/>
        <v>29700000</v>
      </c>
      <c r="AH82" s="552">
        <f t="shared" si="43"/>
        <v>29700000</v>
      </c>
      <c r="AI82" s="552">
        <f t="shared" si="44"/>
        <v>29700000</v>
      </c>
      <c r="AJ82" s="552">
        <f t="shared" si="45"/>
        <v>29700000</v>
      </c>
      <c r="AK82" s="585"/>
      <c r="AL82" s="585"/>
      <c r="AM82" s="585"/>
      <c r="AN82" s="558"/>
      <c r="AO82" s="558"/>
      <c r="AP82" s="556"/>
      <c r="AQ82" s="556"/>
      <c r="AR82" s="556"/>
      <c r="AS82" s="556"/>
      <c r="AT82" s="556"/>
      <c r="AU82" s="556"/>
    </row>
    <row r="83" spans="1:47" s="557" customFormat="1" ht="46" customHeight="1" x14ac:dyDescent="0.2">
      <c r="A83" s="568" t="s">
        <v>753</v>
      </c>
      <c r="B83" s="575" t="str">
        <f t="shared" si="47"/>
        <v>02.07.01.01</v>
      </c>
      <c r="C83" s="649">
        <v>10</v>
      </c>
      <c r="D83" s="624" t="s">
        <v>603</v>
      </c>
      <c r="E83" s="624" t="s">
        <v>691</v>
      </c>
      <c r="F83" s="555"/>
      <c r="G83" s="618" t="s">
        <v>632</v>
      </c>
      <c r="H83" s="616" t="s">
        <v>632</v>
      </c>
      <c r="I83" s="619" t="s">
        <v>632</v>
      </c>
      <c r="J83" s="619">
        <v>2008</v>
      </c>
      <c r="K83" s="616"/>
      <c r="L83" s="479"/>
      <c r="M83" s="479"/>
      <c r="N83" s="479"/>
      <c r="O83" s="479"/>
      <c r="P83" s="611" t="s">
        <v>118</v>
      </c>
      <c r="Q83" s="620">
        <v>3860000</v>
      </c>
      <c r="R83" s="650" t="s">
        <v>711</v>
      </c>
      <c r="S83" s="641" t="str">
        <f t="shared" si="29"/>
        <v>2.07.01</v>
      </c>
      <c r="T83" s="548" t="str">
        <f t="shared" ref="T83" si="48">VLOOKUP(S83,kelompok,2,0)</f>
        <v>ALAT STUDIO</v>
      </c>
      <c r="U83" s="547">
        <f t="shared" ref="U83" si="49">VLOOKUP(S83,MASAMANFAAT,4,0)</f>
        <v>5</v>
      </c>
      <c r="V83" s="549">
        <f t="shared" si="32"/>
        <v>772000</v>
      </c>
      <c r="W83" s="547">
        <f t="shared" si="33"/>
        <v>6</v>
      </c>
      <c r="X83" s="549">
        <f t="shared" si="34"/>
        <v>3860000</v>
      </c>
      <c r="Y83" s="549">
        <f t="shared" si="35"/>
        <v>0</v>
      </c>
      <c r="Z83" s="549">
        <f t="shared" si="36"/>
        <v>0</v>
      </c>
      <c r="AA83" s="549">
        <f t="shared" si="37"/>
        <v>0</v>
      </c>
      <c r="AB83" s="549">
        <f t="shared" si="38"/>
        <v>0</v>
      </c>
      <c r="AC83" s="549">
        <f t="shared" si="39"/>
        <v>0</v>
      </c>
      <c r="AD83" s="550">
        <f t="shared" si="40"/>
        <v>0</v>
      </c>
      <c r="AE83" s="547">
        <f t="shared" si="41"/>
        <v>2008</v>
      </c>
      <c r="AF83" s="551">
        <f t="shared" si="46"/>
        <v>0</v>
      </c>
      <c r="AG83" s="552">
        <f t="shared" si="42"/>
        <v>3860000</v>
      </c>
      <c r="AH83" s="552">
        <f t="shared" si="43"/>
        <v>3860000</v>
      </c>
      <c r="AI83" s="552">
        <f t="shared" si="44"/>
        <v>3860000</v>
      </c>
      <c r="AJ83" s="552">
        <f t="shared" si="45"/>
        <v>3860000</v>
      </c>
      <c r="AK83" s="585"/>
      <c r="AL83" s="585"/>
      <c r="AM83" s="585"/>
      <c r="AN83" s="558"/>
      <c r="AO83" s="558"/>
      <c r="AP83" s="556"/>
      <c r="AQ83" s="556"/>
      <c r="AR83" s="556"/>
      <c r="AS83" s="556"/>
      <c r="AT83" s="556"/>
      <c r="AU83" s="556"/>
    </row>
    <row r="84" spans="1:47" s="557" customFormat="1" ht="28" customHeight="1" x14ac:dyDescent="0.2">
      <c r="A84" s="568" t="s">
        <v>753</v>
      </c>
      <c r="B84" s="575" t="str">
        <f t="shared" si="47"/>
        <v>02.07.01.01</v>
      </c>
      <c r="C84" s="649">
        <v>11</v>
      </c>
      <c r="D84" s="624" t="s">
        <v>585</v>
      </c>
      <c r="E84" s="559" t="s">
        <v>689</v>
      </c>
      <c r="F84" s="629" t="s">
        <v>354</v>
      </c>
      <c r="G84" s="533" t="s">
        <v>361</v>
      </c>
      <c r="H84" s="616" t="s">
        <v>632</v>
      </c>
      <c r="I84" s="619" t="s">
        <v>703</v>
      </c>
      <c r="J84" s="619">
        <v>2014</v>
      </c>
      <c r="K84" s="616"/>
      <c r="L84" s="479"/>
      <c r="M84" s="479"/>
      <c r="N84" s="479"/>
      <c r="O84" s="479"/>
      <c r="P84" s="611" t="s">
        <v>118</v>
      </c>
      <c r="Q84" s="593">
        <v>9000000</v>
      </c>
      <c r="R84" s="650" t="s">
        <v>110</v>
      </c>
      <c r="S84" s="641" t="str">
        <f t="shared" si="29"/>
        <v>2.07.01</v>
      </c>
      <c r="T84" s="548" t="str">
        <f>VLOOKUP(S84,kelompok,2,0)</f>
        <v>ALAT STUDIO</v>
      </c>
      <c r="U84" s="547">
        <f>VLOOKUP(S84,MASAMANFAAT,4,0)</f>
        <v>5</v>
      </c>
      <c r="V84" s="549">
        <f t="shared" si="32"/>
        <v>1800000</v>
      </c>
      <c r="W84" s="547">
        <f t="shared" si="33"/>
        <v>0</v>
      </c>
      <c r="X84" s="549">
        <f t="shared" si="34"/>
        <v>0</v>
      </c>
      <c r="Y84" s="549">
        <f t="shared" si="35"/>
        <v>1800000</v>
      </c>
      <c r="Z84" s="549">
        <f t="shared" si="36"/>
        <v>1800000</v>
      </c>
      <c r="AA84" s="549">
        <f t="shared" si="37"/>
        <v>1800000</v>
      </c>
      <c r="AB84" s="549">
        <f t="shared" si="38"/>
        <v>1800000</v>
      </c>
      <c r="AC84" s="549">
        <f t="shared" si="39"/>
        <v>1800000</v>
      </c>
      <c r="AD84" s="550">
        <f t="shared" si="40"/>
        <v>0</v>
      </c>
      <c r="AE84" s="547">
        <f t="shared" si="41"/>
        <v>2014</v>
      </c>
      <c r="AF84" s="551">
        <f t="shared" si="46"/>
        <v>0</v>
      </c>
      <c r="AG84" s="552">
        <f t="shared" si="42"/>
        <v>5400000</v>
      </c>
      <c r="AH84" s="552">
        <f t="shared" si="43"/>
        <v>7200000</v>
      </c>
      <c r="AI84" s="552">
        <f t="shared" si="44"/>
        <v>9000000</v>
      </c>
      <c r="AJ84" s="552">
        <f t="shared" si="45"/>
        <v>9000000</v>
      </c>
      <c r="AK84" s="585"/>
      <c r="AL84" s="585"/>
      <c r="AM84" s="585"/>
      <c r="AN84" s="558"/>
      <c r="AO84" s="558"/>
      <c r="AP84" s="556"/>
      <c r="AQ84" s="556"/>
      <c r="AR84" s="556"/>
      <c r="AS84" s="556"/>
      <c r="AT84" s="556"/>
      <c r="AU84" s="556"/>
    </row>
    <row r="85" spans="1:47" s="557" customFormat="1" ht="28" customHeight="1" x14ac:dyDescent="0.2">
      <c r="A85" s="568" t="s">
        <v>753</v>
      </c>
      <c r="B85" s="575" t="str">
        <f t="shared" si="47"/>
        <v>02.07.02.01</v>
      </c>
      <c r="C85" s="649">
        <v>12</v>
      </c>
      <c r="D85" s="624" t="s">
        <v>586</v>
      </c>
      <c r="E85" s="559" t="s">
        <v>692</v>
      </c>
      <c r="F85" s="629" t="s">
        <v>354</v>
      </c>
      <c r="G85" s="533" t="s">
        <v>362</v>
      </c>
      <c r="H85" s="616" t="s">
        <v>632</v>
      </c>
      <c r="I85" s="619" t="s">
        <v>703</v>
      </c>
      <c r="J85" s="619">
        <v>2014</v>
      </c>
      <c r="K85" s="616"/>
      <c r="L85" s="479"/>
      <c r="M85" s="479"/>
      <c r="N85" s="479"/>
      <c r="O85" s="479"/>
      <c r="P85" s="611" t="s">
        <v>118</v>
      </c>
      <c r="Q85" s="594">
        <v>2500000</v>
      </c>
      <c r="R85" s="650" t="s">
        <v>110</v>
      </c>
      <c r="S85" s="641" t="str">
        <f t="shared" si="29"/>
        <v>2.07.02</v>
      </c>
      <c r="T85" s="548" t="str">
        <f>VLOOKUP(S85,kelompok,2,0)</f>
        <v>ALAT KOMUNIKASI</v>
      </c>
      <c r="U85" s="547">
        <f>VLOOKUP(S85,MASAMANFAAT,4,0)</f>
        <v>5</v>
      </c>
      <c r="V85" s="549">
        <f t="shared" si="32"/>
        <v>500000</v>
      </c>
      <c r="W85" s="547">
        <f t="shared" si="33"/>
        <v>0</v>
      </c>
      <c r="X85" s="549">
        <f t="shared" si="34"/>
        <v>0</v>
      </c>
      <c r="Y85" s="549">
        <f t="shared" si="35"/>
        <v>500000</v>
      </c>
      <c r="Z85" s="549">
        <f t="shared" si="36"/>
        <v>500000</v>
      </c>
      <c r="AA85" s="549">
        <f t="shared" si="37"/>
        <v>500000</v>
      </c>
      <c r="AB85" s="549">
        <f t="shared" si="38"/>
        <v>500000</v>
      </c>
      <c r="AC85" s="549">
        <f t="shared" si="39"/>
        <v>500000</v>
      </c>
      <c r="AD85" s="550">
        <f t="shared" si="40"/>
        <v>0</v>
      </c>
      <c r="AE85" s="547">
        <f t="shared" si="41"/>
        <v>2014</v>
      </c>
      <c r="AF85" s="551">
        <f t="shared" si="46"/>
        <v>0</v>
      </c>
      <c r="AG85" s="552">
        <f t="shared" si="42"/>
        <v>1500000</v>
      </c>
      <c r="AH85" s="552">
        <f t="shared" si="43"/>
        <v>2000000</v>
      </c>
      <c r="AI85" s="552">
        <f t="shared" si="44"/>
        <v>2500000</v>
      </c>
      <c r="AJ85" s="552">
        <f t="shared" si="45"/>
        <v>2500000</v>
      </c>
      <c r="AK85" s="585"/>
      <c r="AL85" s="585"/>
      <c r="AM85" s="585"/>
      <c r="AN85" s="558"/>
      <c r="AO85" s="558"/>
      <c r="AP85" s="556"/>
      <c r="AQ85" s="556"/>
      <c r="AR85" s="556"/>
      <c r="AS85" s="556"/>
      <c r="AT85" s="556"/>
      <c r="AU85" s="556"/>
    </row>
    <row r="86" spans="1:47" s="557" customFormat="1" ht="28" customHeight="1" x14ac:dyDescent="0.2">
      <c r="C86" s="649"/>
      <c r="D86" s="605"/>
      <c r="E86" s="624"/>
      <c r="F86" s="555"/>
      <c r="G86" s="618"/>
      <c r="H86" s="616"/>
      <c r="I86" s="619"/>
      <c r="J86" s="619"/>
      <c r="K86" s="616"/>
      <c r="L86" s="479"/>
      <c r="M86" s="479"/>
      <c r="N86" s="479"/>
      <c r="O86" s="479"/>
      <c r="P86" s="619"/>
      <c r="Q86" s="620"/>
      <c r="R86" s="647"/>
      <c r="S86" s="641"/>
      <c r="T86" s="595">
        <f t="shared" ref="T86:T94" si="50">IF(Q86&lt;300000,Q86,"0")</f>
        <v>0</v>
      </c>
      <c r="U86" s="547"/>
      <c r="V86" s="552"/>
      <c r="W86" s="547"/>
      <c r="X86" s="552"/>
      <c r="Y86" s="552"/>
      <c r="Z86" s="552"/>
      <c r="AA86" s="549"/>
      <c r="AB86" s="549"/>
      <c r="AC86" s="549"/>
      <c r="AD86" s="550"/>
      <c r="AE86" s="547"/>
      <c r="AF86" s="551"/>
      <c r="AG86" s="552"/>
      <c r="AH86" s="552"/>
      <c r="AI86" s="552"/>
      <c r="AJ86" s="577"/>
      <c r="AK86" s="578"/>
      <c r="AL86" s="578"/>
      <c r="AM86" s="578"/>
      <c r="AN86" s="558"/>
      <c r="AO86" s="558"/>
      <c r="AP86" s="556"/>
      <c r="AQ86" s="556"/>
      <c r="AR86" s="556"/>
      <c r="AS86" s="556"/>
      <c r="AT86" s="556"/>
      <c r="AU86" s="556"/>
    </row>
    <row r="87" spans="1:47" s="557" customFormat="1" ht="28" customHeight="1" x14ac:dyDescent="0.2">
      <c r="C87" s="644" t="s">
        <v>38</v>
      </c>
      <c r="D87" s="603" t="s">
        <v>754</v>
      </c>
      <c r="E87" s="445" t="s">
        <v>213</v>
      </c>
      <c r="F87" s="555"/>
      <c r="G87" s="618"/>
      <c r="H87" s="616"/>
      <c r="I87" s="619"/>
      <c r="J87" s="619"/>
      <c r="K87" s="616"/>
      <c r="L87" s="479"/>
      <c r="M87" s="479"/>
      <c r="N87" s="479"/>
      <c r="O87" s="479"/>
      <c r="P87" s="619"/>
      <c r="Q87" s="620"/>
      <c r="R87" s="647"/>
      <c r="S87" s="641"/>
      <c r="T87" s="595">
        <f t="shared" si="50"/>
        <v>0</v>
      </c>
      <c r="U87" s="547"/>
      <c r="V87" s="552"/>
      <c r="W87" s="547"/>
      <c r="X87" s="552"/>
      <c r="Y87" s="552"/>
      <c r="Z87" s="552"/>
      <c r="AA87" s="549"/>
      <c r="AB87" s="549"/>
      <c r="AC87" s="549"/>
      <c r="AD87" s="550"/>
      <c r="AE87" s="547"/>
      <c r="AF87" s="551"/>
      <c r="AG87" s="552"/>
      <c r="AH87" s="552"/>
      <c r="AI87" s="552"/>
      <c r="AJ87" s="577"/>
      <c r="AK87" s="578"/>
      <c r="AL87" s="578"/>
      <c r="AM87" s="578"/>
      <c r="AN87" s="558"/>
      <c r="AO87" s="558"/>
      <c r="AP87" s="556"/>
      <c r="AQ87" s="556"/>
      <c r="AR87" s="556"/>
      <c r="AS87" s="556"/>
      <c r="AT87" s="556"/>
      <c r="AU87" s="556"/>
    </row>
    <row r="88" spans="1:47" s="557" customFormat="1" ht="28" customHeight="1" x14ac:dyDescent="0.2">
      <c r="C88" s="651"/>
      <c r="D88" s="605"/>
      <c r="E88" s="624"/>
      <c r="F88" s="555"/>
      <c r="G88" s="618"/>
      <c r="H88" s="616"/>
      <c r="I88" s="619"/>
      <c r="J88" s="619"/>
      <c r="K88" s="616"/>
      <c r="L88" s="479"/>
      <c r="M88" s="479"/>
      <c r="N88" s="479"/>
      <c r="O88" s="479"/>
      <c r="P88" s="619"/>
      <c r="Q88" s="620"/>
      <c r="R88" s="647"/>
      <c r="S88" s="641"/>
      <c r="T88" s="595">
        <f t="shared" si="50"/>
        <v>0</v>
      </c>
      <c r="U88" s="547"/>
      <c r="V88" s="552"/>
      <c r="W88" s="547"/>
      <c r="X88" s="552"/>
      <c r="Y88" s="552"/>
      <c r="Z88" s="552"/>
      <c r="AA88" s="549"/>
      <c r="AB88" s="549"/>
      <c r="AC88" s="549"/>
      <c r="AD88" s="550"/>
      <c r="AE88" s="547"/>
      <c r="AF88" s="551"/>
      <c r="AG88" s="552"/>
      <c r="AH88" s="552"/>
      <c r="AI88" s="552"/>
      <c r="AJ88" s="577"/>
      <c r="AK88" s="578"/>
      <c r="AL88" s="578"/>
      <c r="AM88" s="578"/>
      <c r="AN88" s="558"/>
      <c r="AO88" s="558"/>
      <c r="AP88" s="556"/>
      <c r="AQ88" s="556"/>
      <c r="AR88" s="556"/>
      <c r="AS88" s="556"/>
      <c r="AT88" s="556"/>
      <c r="AU88" s="556"/>
    </row>
    <row r="89" spans="1:47" s="557" customFormat="1" ht="28" customHeight="1" x14ac:dyDescent="0.2">
      <c r="C89" s="644" t="s">
        <v>40</v>
      </c>
      <c r="D89" s="603" t="s">
        <v>462</v>
      </c>
      <c r="E89" s="445" t="s">
        <v>213</v>
      </c>
      <c r="F89" s="555"/>
      <c r="G89" s="618"/>
      <c r="H89" s="616"/>
      <c r="I89" s="619"/>
      <c r="J89" s="619"/>
      <c r="K89" s="616"/>
      <c r="L89" s="479"/>
      <c r="M89" s="479"/>
      <c r="N89" s="479"/>
      <c r="O89" s="479"/>
      <c r="P89" s="619"/>
      <c r="Q89" s="620"/>
      <c r="R89" s="647"/>
      <c r="S89" s="641"/>
      <c r="T89" s="595">
        <f t="shared" si="50"/>
        <v>0</v>
      </c>
      <c r="U89" s="547"/>
      <c r="V89" s="552"/>
      <c r="W89" s="547"/>
      <c r="X89" s="552"/>
      <c r="Y89" s="552"/>
      <c r="Z89" s="552"/>
      <c r="AA89" s="549"/>
      <c r="AB89" s="549"/>
      <c r="AC89" s="549"/>
      <c r="AD89" s="550"/>
      <c r="AE89" s="547"/>
      <c r="AF89" s="551"/>
      <c r="AG89" s="552"/>
      <c r="AH89" s="552"/>
      <c r="AI89" s="552"/>
      <c r="AJ89" s="577"/>
      <c r="AK89" s="578"/>
      <c r="AL89" s="578"/>
      <c r="AM89" s="578"/>
      <c r="AN89" s="558"/>
      <c r="AO89" s="558"/>
      <c r="AP89" s="556"/>
      <c r="AQ89" s="556"/>
      <c r="AR89" s="556"/>
      <c r="AS89" s="556"/>
      <c r="AT89" s="556"/>
      <c r="AU89" s="556"/>
    </row>
    <row r="90" spans="1:47" s="557" customFormat="1" ht="28" customHeight="1" x14ac:dyDescent="0.2">
      <c r="C90" s="651"/>
      <c r="D90" s="605"/>
      <c r="E90" s="624"/>
      <c r="F90" s="555"/>
      <c r="G90" s="618"/>
      <c r="H90" s="616"/>
      <c r="I90" s="619"/>
      <c r="J90" s="619"/>
      <c r="K90" s="616"/>
      <c r="L90" s="479"/>
      <c r="M90" s="479"/>
      <c r="N90" s="479"/>
      <c r="O90" s="479"/>
      <c r="P90" s="619"/>
      <c r="Q90" s="620"/>
      <c r="R90" s="647"/>
      <c r="S90" s="641"/>
      <c r="T90" s="595">
        <f t="shared" si="50"/>
        <v>0</v>
      </c>
      <c r="U90" s="547"/>
      <c r="V90" s="552"/>
      <c r="W90" s="547"/>
      <c r="X90" s="552"/>
      <c r="Y90" s="552"/>
      <c r="Z90" s="552"/>
      <c r="AA90" s="549"/>
      <c r="AB90" s="549"/>
      <c r="AC90" s="549"/>
      <c r="AD90" s="550"/>
      <c r="AE90" s="547"/>
      <c r="AF90" s="551"/>
      <c r="AG90" s="552"/>
      <c r="AH90" s="552"/>
      <c r="AI90" s="552"/>
      <c r="AJ90" s="577"/>
      <c r="AK90" s="578"/>
      <c r="AL90" s="578"/>
      <c r="AM90" s="578"/>
      <c r="AN90" s="558"/>
      <c r="AO90" s="558"/>
      <c r="AP90" s="556"/>
      <c r="AQ90" s="556"/>
      <c r="AR90" s="556"/>
      <c r="AS90" s="556"/>
      <c r="AT90" s="556"/>
      <c r="AU90" s="556"/>
    </row>
    <row r="91" spans="1:47" s="557" customFormat="1" ht="43" customHeight="1" x14ac:dyDescent="0.2">
      <c r="C91" s="644" t="s">
        <v>42</v>
      </c>
      <c r="D91" s="603" t="s">
        <v>755</v>
      </c>
      <c r="E91" s="445" t="s">
        <v>213</v>
      </c>
      <c r="F91" s="555"/>
      <c r="G91" s="618"/>
      <c r="H91" s="616"/>
      <c r="I91" s="619"/>
      <c r="J91" s="619"/>
      <c r="K91" s="616"/>
      <c r="L91" s="479"/>
      <c r="M91" s="479"/>
      <c r="N91" s="479"/>
      <c r="O91" s="479"/>
      <c r="P91" s="619"/>
      <c r="Q91" s="620"/>
      <c r="R91" s="647"/>
      <c r="S91" s="641"/>
      <c r="T91" s="595">
        <f t="shared" si="50"/>
        <v>0</v>
      </c>
      <c r="U91" s="547"/>
      <c r="V91" s="552"/>
      <c r="W91" s="547"/>
      <c r="X91" s="552"/>
      <c r="Y91" s="552"/>
      <c r="Z91" s="552"/>
      <c r="AA91" s="549"/>
      <c r="AB91" s="549"/>
      <c r="AC91" s="549"/>
      <c r="AD91" s="550"/>
      <c r="AE91" s="547"/>
      <c r="AF91" s="551"/>
      <c r="AG91" s="552"/>
      <c r="AH91" s="552"/>
      <c r="AI91" s="552"/>
      <c r="AJ91" s="577"/>
      <c r="AK91" s="578"/>
      <c r="AL91" s="578"/>
      <c r="AM91" s="578"/>
      <c r="AN91" s="558"/>
      <c r="AO91" s="558"/>
      <c r="AP91" s="556"/>
      <c r="AQ91" s="556"/>
      <c r="AR91" s="556"/>
      <c r="AS91" s="556"/>
      <c r="AT91" s="556"/>
      <c r="AU91" s="556"/>
    </row>
    <row r="92" spans="1:47" s="557" customFormat="1" ht="28" customHeight="1" x14ac:dyDescent="0.2">
      <c r="C92" s="651"/>
      <c r="D92" s="605"/>
      <c r="E92" s="624"/>
      <c r="F92" s="555"/>
      <c r="G92" s="618"/>
      <c r="H92" s="616"/>
      <c r="I92" s="619"/>
      <c r="J92" s="619"/>
      <c r="K92" s="616"/>
      <c r="L92" s="479"/>
      <c r="M92" s="479"/>
      <c r="N92" s="479"/>
      <c r="O92" s="479"/>
      <c r="P92" s="619"/>
      <c r="Q92" s="620"/>
      <c r="R92" s="647"/>
      <c r="S92" s="641"/>
      <c r="T92" s="595">
        <f t="shared" si="50"/>
        <v>0</v>
      </c>
      <c r="U92" s="547"/>
      <c r="V92" s="547"/>
      <c r="W92" s="547"/>
      <c r="X92" s="552"/>
      <c r="Y92" s="552"/>
      <c r="Z92" s="552"/>
      <c r="AA92" s="549"/>
      <c r="AB92" s="549"/>
      <c r="AC92" s="549"/>
      <c r="AD92" s="550"/>
      <c r="AE92" s="547"/>
      <c r="AF92" s="551"/>
      <c r="AG92" s="552"/>
      <c r="AH92" s="552"/>
      <c r="AI92" s="552"/>
      <c r="AJ92" s="577"/>
      <c r="AK92" s="578"/>
      <c r="AL92" s="578"/>
      <c r="AM92" s="578"/>
      <c r="AN92" s="558"/>
      <c r="AO92" s="558"/>
      <c r="AP92" s="556"/>
      <c r="AQ92" s="556"/>
      <c r="AR92" s="556"/>
      <c r="AS92" s="556"/>
      <c r="AT92" s="556"/>
      <c r="AU92" s="556"/>
    </row>
    <row r="93" spans="1:47" s="557" customFormat="1" ht="28" customHeight="1" x14ac:dyDescent="0.2">
      <c r="C93" s="644" t="s">
        <v>44</v>
      </c>
      <c r="D93" s="603" t="s">
        <v>756</v>
      </c>
      <c r="E93" s="445" t="s">
        <v>213</v>
      </c>
      <c r="F93" s="555"/>
      <c r="G93" s="618"/>
      <c r="H93" s="616"/>
      <c r="I93" s="619"/>
      <c r="J93" s="619"/>
      <c r="K93" s="616"/>
      <c r="L93" s="479"/>
      <c r="M93" s="479"/>
      <c r="N93" s="479"/>
      <c r="O93" s="479"/>
      <c r="P93" s="619"/>
      <c r="Q93" s="620"/>
      <c r="R93" s="647"/>
      <c r="S93" s="641"/>
      <c r="T93" s="595">
        <f t="shared" si="50"/>
        <v>0</v>
      </c>
      <c r="U93" s="547"/>
      <c r="V93" s="547"/>
      <c r="W93" s="547"/>
      <c r="X93" s="552"/>
      <c r="Y93" s="552"/>
      <c r="Z93" s="552"/>
      <c r="AA93" s="549"/>
      <c r="AB93" s="549"/>
      <c r="AC93" s="549"/>
      <c r="AD93" s="550"/>
      <c r="AE93" s="547"/>
      <c r="AF93" s="551"/>
      <c r="AG93" s="552"/>
      <c r="AH93" s="552"/>
      <c r="AI93" s="552"/>
      <c r="AJ93" s="577"/>
      <c r="AK93" s="578"/>
      <c r="AL93" s="578"/>
      <c r="AM93" s="578"/>
      <c r="AN93" s="558"/>
      <c r="AO93" s="558"/>
      <c r="AP93" s="556"/>
      <c r="AQ93" s="556"/>
      <c r="AR93" s="556"/>
      <c r="AS93" s="556"/>
      <c r="AT93" s="556"/>
      <c r="AU93" s="556"/>
    </row>
    <row r="94" spans="1:47" s="557" customFormat="1" ht="28" customHeight="1" thickBot="1" x14ac:dyDescent="0.25">
      <c r="C94" s="652"/>
      <c r="D94" s="653"/>
      <c r="E94" s="654"/>
      <c r="F94" s="654"/>
      <c r="G94" s="654"/>
      <c r="H94" s="655"/>
      <c r="I94" s="655"/>
      <c r="J94" s="655"/>
      <c r="K94" s="655"/>
      <c r="L94" s="654"/>
      <c r="M94" s="654"/>
      <c r="N94" s="654"/>
      <c r="O94" s="654"/>
      <c r="P94" s="654"/>
      <c r="Q94" s="654"/>
      <c r="R94" s="656"/>
      <c r="S94" s="643"/>
      <c r="T94" s="595">
        <f t="shared" si="50"/>
        <v>0</v>
      </c>
      <c r="U94" s="547"/>
      <c r="V94" s="547"/>
      <c r="W94" s="547"/>
      <c r="X94" s="552"/>
      <c r="Y94" s="552"/>
      <c r="Z94" s="552"/>
      <c r="AA94" s="552"/>
      <c r="AB94" s="552"/>
      <c r="AC94" s="552"/>
      <c r="AD94" s="596"/>
      <c r="AE94" s="547"/>
      <c r="AF94" s="551"/>
      <c r="AG94" s="552"/>
      <c r="AH94" s="552"/>
      <c r="AI94" s="552"/>
      <c r="AJ94" s="577"/>
      <c r="AK94" s="578"/>
      <c r="AL94" s="578"/>
      <c r="AM94" s="578"/>
      <c r="AN94" s="558"/>
      <c r="AO94" s="558"/>
      <c r="AP94" s="556"/>
      <c r="AQ94" s="556"/>
      <c r="AR94" s="556"/>
      <c r="AS94" s="556"/>
      <c r="AT94" s="556"/>
      <c r="AU94" s="556"/>
    </row>
    <row r="95" spans="1:47" s="330" customFormat="1" ht="14" x14ac:dyDescent="0.15">
      <c r="A95" s="328"/>
      <c r="B95" s="328"/>
      <c r="C95" s="373"/>
      <c r="D95" s="439"/>
      <c r="E95" s="333"/>
      <c r="F95" s="333"/>
      <c r="G95" s="333"/>
      <c r="H95" s="373"/>
      <c r="I95" s="373"/>
      <c r="J95" s="373"/>
      <c r="K95" s="373"/>
      <c r="L95" s="333"/>
      <c r="M95" s="333"/>
      <c r="N95" s="333"/>
      <c r="O95" s="333"/>
      <c r="P95" s="333"/>
      <c r="Q95" s="560"/>
      <c r="R95" s="373"/>
      <c r="S95" s="561"/>
      <c r="V95" s="439"/>
      <c r="W95" s="439"/>
      <c r="X95" s="560"/>
      <c r="Y95" s="560"/>
      <c r="Z95" s="560"/>
      <c r="AA95" s="560"/>
      <c r="AB95" s="560"/>
      <c r="AC95" s="560"/>
      <c r="AD95" s="560"/>
      <c r="AE95" s="560"/>
      <c r="AF95" s="560"/>
      <c r="AG95" s="560"/>
      <c r="AH95" s="560"/>
      <c r="AI95" s="560"/>
      <c r="AJ95" s="560"/>
      <c r="AK95" s="511"/>
      <c r="AL95" s="502"/>
      <c r="AM95" s="502"/>
      <c r="AN95" s="503"/>
      <c r="AO95" s="503"/>
      <c r="AP95" s="504"/>
      <c r="AQ95" s="562"/>
      <c r="AR95" s="562"/>
      <c r="AS95" s="562"/>
      <c r="AT95" s="562"/>
      <c r="AU95" s="562"/>
    </row>
    <row r="96" spans="1:47" s="328" customFormat="1" ht="18" customHeight="1" x14ac:dyDescent="0.15">
      <c r="C96" s="430"/>
      <c r="D96" s="340"/>
      <c r="E96" s="329"/>
      <c r="F96" s="329"/>
      <c r="G96" s="329"/>
      <c r="H96" s="430"/>
      <c r="I96" s="430"/>
      <c r="J96" s="430"/>
      <c r="K96" s="430"/>
      <c r="L96" s="329"/>
      <c r="M96" s="329"/>
      <c r="N96" s="329"/>
      <c r="O96" s="329"/>
      <c r="P96" s="329"/>
      <c r="Q96" s="329"/>
      <c r="R96" s="430"/>
      <c r="S96" s="500"/>
      <c r="V96" s="340"/>
      <c r="W96" s="340"/>
      <c r="X96" s="340"/>
      <c r="Y96" s="340"/>
      <c r="Z96" s="340"/>
      <c r="AA96" s="340"/>
      <c r="AB96" s="340"/>
      <c r="AC96" s="340"/>
      <c r="AD96" s="431"/>
      <c r="AF96" s="340"/>
      <c r="AK96" s="501"/>
      <c r="AL96" s="502"/>
      <c r="AM96" s="502"/>
      <c r="AN96" s="503"/>
      <c r="AO96" s="503"/>
      <c r="AP96" s="504"/>
      <c r="AQ96" s="504"/>
      <c r="AR96" s="504"/>
      <c r="AS96" s="504"/>
      <c r="AT96" s="504"/>
      <c r="AU96" s="504"/>
    </row>
    <row r="97" spans="3:47" s="328" customFormat="1" ht="18" customHeight="1" x14ac:dyDescent="0.15">
      <c r="C97" s="750" t="s">
        <v>116</v>
      </c>
      <c r="D97" s="750"/>
      <c r="E97" s="750"/>
      <c r="F97" s="750"/>
      <c r="G97" s="750"/>
      <c r="H97" s="397"/>
      <c r="I97" s="397"/>
      <c r="J97" s="397"/>
      <c r="K97" s="397"/>
      <c r="L97" s="397"/>
      <c r="M97" s="778" t="s">
        <v>785</v>
      </c>
      <c r="N97" s="778"/>
      <c r="O97" s="778"/>
      <c r="P97" s="778"/>
      <c r="Q97" s="778"/>
      <c r="R97" s="397"/>
      <c r="S97" s="500"/>
      <c r="V97" s="340"/>
      <c r="W97" s="340"/>
      <c r="X97" s="340"/>
      <c r="Y97" s="340"/>
      <c r="Z97" s="340"/>
      <c r="AA97" s="340"/>
      <c r="AB97" s="340"/>
      <c r="AC97" s="340"/>
      <c r="AD97" s="431"/>
      <c r="AF97" s="340"/>
      <c r="AK97" s="501"/>
      <c r="AL97" s="502"/>
      <c r="AM97" s="502"/>
      <c r="AN97" s="503"/>
      <c r="AO97" s="503"/>
      <c r="AP97" s="504"/>
      <c r="AQ97" s="504"/>
      <c r="AR97" s="504"/>
      <c r="AS97" s="504"/>
      <c r="AT97" s="504"/>
      <c r="AU97" s="504"/>
    </row>
    <row r="98" spans="3:47" s="500" customFormat="1" ht="18" customHeight="1" x14ac:dyDescent="0.15">
      <c r="C98" s="750" t="s">
        <v>377</v>
      </c>
      <c r="D98" s="750"/>
      <c r="E98" s="750"/>
      <c r="F98" s="750"/>
      <c r="G98" s="750"/>
      <c r="H98" s="397"/>
      <c r="I98" s="397"/>
      <c r="J98" s="397"/>
      <c r="K98" s="397"/>
      <c r="L98" s="397"/>
      <c r="M98" s="399"/>
      <c r="N98" s="420"/>
      <c r="O98" s="420"/>
      <c r="P98" s="397"/>
      <c r="Q98" s="397"/>
      <c r="R98" s="399"/>
      <c r="T98" s="328"/>
      <c r="U98" s="328"/>
      <c r="V98" s="340"/>
      <c r="W98" s="340"/>
      <c r="X98" s="340"/>
      <c r="Y98" s="340"/>
      <c r="Z98" s="340"/>
      <c r="AA98" s="340"/>
      <c r="AB98" s="340"/>
      <c r="AC98" s="340"/>
      <c r="AD98" s="431"/>
      <c r="AE98" s="328"/>
      <c r="AF98" s="340"/>
      <c r="AG98" s="328"/>
      <c r="AH98" s="328"/>
      <c r="AI98" s="328"/>
      <c r="AJ98" s="328"/>
      <c r="AK98" s="501"/>
      <c r="AL98" s="502"/>
      <c r="AM98" s="502"/>
      <c r="AN98" s="503"/>
      <c r="AO98" s="503"/>
      <c r="AP98" s="564"/>
      <c r="AQ98" s="564"/>
      <c r="AR98" s="564"/>
      <c r="AS98" s="564"/>
      <c r="AT98" s="564"/>
      <c r="AU98" s="564"/>
    </row>
    <row r="99" spans="3:47" s="500" customFormat="1" ht="18" customHeight="1" x14ac:dyDescent="0.15">
      <c r="C99" s="750" t="s">
        <v>786</v>
      </c>
      <c r="D99" s="750"/>
      <c r="E99" s="750"/>
      <c r="F99" s="750"/>
      <c r="G99" s="750"/>
      <c r="H99" s="397"/>
      <c r="I99" s="397"/>
      <c r="J99" s="397"/>
      <c r="K99" s="397"/>
      <c r="L99" s="397"/>
      <c r="M99" s="778" t="s">
        <v>796</v>
      </c>
      <c r="N99" s="778"/>
      <c r="O99" s="778"/>
      <c r="P99" s="778"/>
      <c r="Q99" s="778"/>
      <c r="R99" s="397"/>
      <c r="T99" s="328"/>
      <c r="U99" s="328"/>
      <c r="V99" s="340"/>
      <c r="W99" s="340"/>
      <c r="X99" s="340"/>
      <c r="Y99" s="340"/>
      <c r="Z99" s="340"/>
      <c r="AA99" s="340"/>
      <c r="AB99" s="340"/>
      <c r="AC99" s="340"/>
      <c r="AD99" s="431"/>
      <c r="AE99" s="328"/>
      <c r="AF99" s="340"/>
      <c r="AG99" s="328"/>
      <c r="AH99" s="328"/>
      <c r="AI99" s="328"/>
      <c r="AJ99" s="328"/>
      <c r="AK99" s="501"/>
      <c r="AL99" s="502"/>
      <c r="AM99" s="502"/>
      <c r="AN99" s="503"/>
      <c r="AO99" s="503"/>
      <c r="AP99" s="564"/>
      <c r="AQ99" s="564"/>
      <c r="AR99" s="564"/>
      <c r="AS99" s="564"/>
      <c r="AT99" s="564"/>
      <c r="AU99" s="564"/>
    </row>
    <row r="100" spans="3:47" s="500" customFormat="1" ht="18" customHeight="1" x14ac:dyDescent="0.15">
      <c r="C100" s="400"/>
      <c r="D100" s="400"/>
      <c r="E100" s="400"/>
      <c r="F100" s="397"/>
      <c r="G100" s="397"/>
      <c r="H100" s="397"/>
      <c r="I100" s="397"/>
      <c r="J100" s="397"/>
      <c r="K100" s="397"/>
      <c r="L100" s="397"/>
      <c r="M100" s="400"/>
      <c r="N100" s="420"/>
      <c r="O100" s="420"/>
      <c r="P100" s="397"/>
      <c r="Q100" s="397"/>
      <c r="R100" s="400"/>
      <c r="T100" s="328"/>
      <c r="U100" s="328"/>
      <c r="V100" s="340"/>
      <c r="W100" s="340"/>
      <c r="X100" s="340"/>
      <c r="Y100" s="340"/>
      <c r="Z100" s="340"/>
      <c r="AA100" s="340"/>
      <c r="AB100" s="340"/>
      <c r="AC100" s="340"/>
      <c r="AD100" s="431"/>
      <c r="AE100" s="328"/>
      <c r="AF100" s="340"/>
      <c r="AG100" s="328"/>
      <c r="AH100" s="328"/>
      <c r="AI100" s="328"/>
      <c r="AJ100" s="328"/>
      <c r="AK100" s="501"/>
      <c r="AL100" s="502"/>
      <c r="AM100" s="502"/>
      <c r="AN100" s="503"/>
      <c r="AO100" s="503"/>
      <c r="AP100" s="564"/>
      <c r="AQ100" s="564"/>
      <c r="AR100" s="564"/>
      <c r="AS100" s="564"/>
      <c r="AT100" s="564"/>
      <c r="AU100" s="564"/>
    </row>
    <row r="101" spans="3:47" s="500" customFormat="1" ht="18" customHeight="1" x14ac:dyDescent="0.15">
      <c r="C101" s="400"/>
      <c r="D101" s="400"/>
      <c r="E101" s="400"/>
      <c r="F101" s="397"/>
      <c r="G101" s="397"/>
      <c r="H101" s="397"/>
      <c r="I101" s="397"/>
      <c r="J101" s="397"/>
      <c r="K101" s="397"/>
      <c r="L101" s="397"/>
      <c r="M101" s="400"/>
      <c r="N101" s="420"/>
      <c r="O101" s="420"/>
      <c r="P101" s="397"/>
      <c r="Q101" s="397"/>
      <c r="R101" s="400"/>
      <c r="T101" s="328"/>
      <c r="U101" s="328"/>
      <c r="V101" s="340"/>
      <c r="W101" s="340"/>
      <c r="X101" s="340"/>
      <c r="Y101" s="340"/>
      <c r="Z101" s="340"/>
      <c r="AA101" s="340"/>
      <c r="AB101" s="340"/>
      <c r="AC101" s="340"/>
      <c r="AD101" s="431"/>
      <c r="AE101" s="328"/>
      <c r="AF101" s="340"/>
      <c r="AG101" s="328"/>
      <c r="AH101" s="328"/>
      <c r="AI101" s="328"/>
      <c r="AJ101" s="328"/>
      <c r="AK101" s="501"/>
      <c r="AL101" s="502"/>
      <c r="AM101" s="502"/>
      <c r="AN101" s="503"/>
      <c r="AO101" s="503"/>
      <c r="AP101" s="564"/>
      <c r="AQ101" s="564"/>
      <c r="AR101" s="564"/>
      <c r="AS101" s="564"/>
      <c r="AT101" s="564"/>
      <c r="AU101" s="564"/>
    </row>
    <row r="102" spans="3:47" s="500" customFormat="1" ht="18" customHeight="1" x14ac:dyDescent="0.15">
      <c r="C102" s="400"/>
      <c r="D102" s="400"/>
      <c r="E102" s="400"/>
      <c r="F102" s="397"/>
      <c r="G102" s="397"/>
      <c r="H102" s="397"/>
      <c r="I102" s="397"/>
      <c r="J102" s="397"/>
      <c r="K102" s="397"/>
      <c r="L102" s="397"/>
      <c r="M102" s="400"/>
      <c r="N102" s="420"/>
      <c r="O102" s="420"/>
      <c r="P102" s="397"/>
      <c r="Q102" s="397"/>
      <c r="R102" s="400"/>
      <c r="T102" s="328"/>
      <c r="U102" s="328"/>
      <c r="V102" s="340"/>
      <c r="W102" s="340"/>
      <c r="X102" s="340"/>
      <c r="Y102" s="340"/>
      <c r="Z102" s="340"/>
      <c r="AA102" s="340"/>
      <c r="AB102" s="340"/>
      <c r="AC102" s="340"/>
      <c r="AD102" s="431"/>
      <c r="AE102" s="328"/>
      <c r="AF102" s="340"/>
      <c r="AG102" s="328"/>
      <c r="AH102" s="328"/>
      <c r="AI102" s="328"/>
      <c r="AJ102" s="328"/>
      <c r="AK102" s="501"/>
      <c r="AL102" s="502"/>
      <c r="AM102" s="502"/>
      <c r="AN102" s="503"/>
      <c r="AO102" s="503"/>
      <c r="AP102" s="564"/>
      <c r="AQ102" s="564"/>
      <c r="AR102" s="564"/>
      <c r="AS102" s="564"/>
      <c r="AT102" s="564"/>
      <c r="AU102" s="564"/>
    </row>
    <row r="103" spans="3:47" s="500" customFormat="1" ht="18" customHeight="1" x14ac:dyDescent="0.15">
      <c r="C103" s="400"/>
      <c r="D103" s="400"/>
      <c r="E103" s="400"/>
      <c r="F103" s="397"/>
      <c r="G103" s="397"/>
      <c r="H103" s="397"/>
      <c r="I103" s="397"/>
      <c r="J103" s="397"/>
      <c r="K103" s="397"/>
      <c r="L103" s="397"/>
      <c r="M103" s="400"/>
      <c r="N103" s="420"/>
      <c r="O103" s="420"/>
      <c r="P103" s="397"/>
      <c r="Q103" s="397"/>
      <c r="R103" s="400"/>
      <c r="T103" s="328"/>
      <c r="U103" s="328"/>
      <c r="V103" s="340"/>
      <c r="W103" s="340"/>
      <c r="X103" s="340"/>
      <c r="Y103" s="340"/>
      <c r="Z103" s="340"/>
      <c r="AA103" s="340"/>
      <c r="AB103" s="340"/>
      <c r="AC103" s="340"/>
      <c r="AD103" s="431"/>
      <c r="AE103" s="328"/>
      <c r="AF103" s="340"/>
      <c r="AG103" s="328"/>
      <c r="AH103" s="328"/>
      <c r="AI103" s="328"/>
      <c r="AJ103" s="328"/>
      <c r="AK103" s="501"/>
      <c r="AL103" s="502"/>
      <c r="AM103" s="502"/>
      <c r="AN103" s="503"/>
      <c r="AO103" s="503"/>
      <c r="AP103" s="564"/>
      <c r="AQ103" s="564"/>
      <c r="AR103" s="564"/>
      <c r="AS103" s="564"/>
      <c r="AT103" s="564"/>
      <c r="AU103" s="564"/>
    </row>
    <row r="104" spans="3:47" s="500" customFormat="1" ht="18" customHeight="1" x14ac:dyDescent="0.15">
      <c r="C104" s="400"/>
      <c r="D104" s="400"/>
      <c r="E104" s="400"/>
      <c r="F104" s="397"/>
      <c r="G104" s="397"/>
      <c r="H104" s="397"/>
      <c r="I104" s="397"/>
      <c r="J104" s="397"/>
      <c r="K104" s="397"/>
      <c r="L104" s="397"/>
      <c r="M104" s="400"/>
      <c r="N104" s="420"/>
      <c r="O104" s="420"/>
      <c r="P104" s="397"/>
      <c r="Q104" s="397"/>
      <c r="R104" s="400"/>
      <c r="T104" s="328"/>
      <c r="U104" s="328"/>
      <c r="V104" s="340"/>
      <c r="W104" s="340"/>
      <c r="X104" s="340"/>
      <c r="Y104" s="340"/>
      <c r="Z104" s="340"/>
      <c r="AA104" s="340"/>
      <c r="AB104" s="340"/>
      <c r="AC104" s="340"/>
      <c r="AD104" s="431"/>
      <c r="AE104" s="328"/>
      <c r="AF104" s="340"/>
      <c r="AG104" s="328"/>
      <c r="AH104" s="328"/>
      <c r="AI104" s="328"/>
      <c r="AJ104" s="328"/>
      <c r="AK104" s="501"/>
      <c r="AL104" s="502"/>
      <c r="AM104" s="502"/>
      <c r="AN104" s="503"/>
      <c r="AO104" s="503"/>
      <c r="AP104" s="564"/>
      <c r="AQ104" s="564"/>
      <c r="AR104" s="564"/>
      <c r="AS104" s="564"/>
      <c r="AT104" s="564"/>
      <c r="AU104" s="564"/>
    </row>
    <row r="105" spans="3:47" s="500" customFormat="1" ht="18" customHeight="1" x14ac:dyDescent="0.15">
      <c r="C105" s="777" t="s">
        <v>787</v>
      </c>
      <c r="D105" s="777"/>
      <c r="E105" s="777"/>
      <c r="F105" s="777"/>
      <c r="G105" s="777"/>
      <c r="H105" s="397"/>
      <c r="I105" s="397"/>
      <c r="J105" s="397"/>
      <c r="K105" s="401"/>
      <c r="L105" s="401"/>
      <c r="M105" s="777" t="s">
        <v>353</v>
      </c>
      <c r="N105" s="777"/>
      <c r="O105" s="777"/>
      <c r="P105" s="777"/>
      <c r="Q105" s="777"/>
      <c r="R105" s="401"/>
      <c r="T105" s="328"/>
      <c r="U105" s="328"/>
      <c r="V105" s="340"/>
      <c r="W105" s="340"/>
      <c r="X105" s="340"/>
      <c r="Y105" s="340"/>
      <c r="Z105" s="340"/>
      <c r="AA105" s="340"/>
      <c r="AB105" s="340"/>
      <c r="AC105" s="340"/>
      <c r="AD105" s="431"/>
      <c r="AE105" s="328"/>
      <c r="AF105" s="340"/>
      <c r="AG105" s="328"/>
      <c r="AH105" s="328"/>
      <c r="AI105" s="328"/>
      <c r="AJ105" s="328"/>
      <c r="AK105" s="501"/>
      <c r="AL105" s="502"/>
      <c r="AM105" s="502"/>
      <c r="AN105" s="503"/>
      <c r="AO105" s="503"/>
      <c r="AP105" s="564"/>
      <c r="AQ105" s="564"/>
      <c r="AR105" s="564"/>
      <c r="AS105" s="564"/>
      <c r="AT105" s="564"/>
      <c r="AU105" s="564"/>
    </row>
    <row r="106" spans="3:47" s="500" customFormat="1" ht="18" customHeight="1" x14ac:dyDescent="0.15">
      <c r="C106" s="750" t="s">
        <v>788</v>
      </c>
      <c r="D106" s="750"/>
      <c r="E106" s="750"/>
      <c r="F106" s="750"/>
      <c r="G106" s="750"/>
      <c r="H106" s="397"/>
      <c r="I106" s="397"/>
      <c r="J106" s="397"/>
      <c r="K106" s="400"/>
      <c r="L106" s="400"/>
      <c r="M106" s="750" t="s">
        <v>374</v>
      </c>
      <c r="N106" s="750"/>
      <c r="O106" s="750"/>
      <c r="P106" s="750"/>
      <c r="Q106" s="750"/>
      <c r="R106" s="400"/>
      <c r="T106" s="328"/>
      <c r="U106" s="328"/>
      <c r="V106" s="340"/>
      <c r="W106" s="340"/>
      <c r="X106" s="340"/>
      <c r="Y106" s="340"/>
      <c r="Z106" s="340"/>
      <c r="AA106" s="340"/>
      <c r="AB106" s="340"/>
      <c r="AC106" s="340"/>
      <c r="AD106" s="431"/>
      <c r="AE106" s="328"/>
      <c r="AF106" s="340"/>
      <c r="AG106" s="328"/>
      <c r="AH106" s="328"/>
      <c r="AI106" s="328"/>
      <c r="AJ106" s="328"/>
      <c r="AK106" s="501"/>
      <c r="AL106" s="502"/>
      <c r="AM106" s="502"/>
      <c r="AN106" s="503"/>
      <c r="AO106" s="503"/>
      <c r="AP106" s="564"/>
      <c r="AQ106" s="564"/>
      <c r="AR106" s="564"/>
      <c r="AS106" s="564"/>
      <c r="AT106" s="564"/>
      <c r="AU106" s="564"/>
    </row>
    <row r="107" spans="3:47" s="500" customFormat="1" ht="18" customHeight="1" x14ac:dyDescent="0.15">
      <c r="C107" s="430"/>
      <c r="D107" s="566"/>
      <c r="E107" s="566"/>
      <c r="F107" s="566"/>
      <c r="G107" s="333"/>
      <c r="H107" s="373"/>
      <c r="I107" s="373"/>
      <c r="J107" s="373"/>
      <c r="K107" s="373"/>
      <c r="L107" s="333"/>
      <c r="M107" s="333"/>
      <c r="N107" s="333"/>
      <c r="O107" s="333"/>
      <c r="P107" s="333"/>
      <c r="Q107" s="566"/>
      <c r="R107" s="567"/>
      <c r="T107" s="328"/>
      <c r="U107" s="328"/>
      <c r="V107" s="340"/>
      <c r="W107" s="340"/>
      <c r="X107" s="340"/>
      <c r="Y107" s="340"/>
      <c r="Z107" s="340"/>
      <c r="AA107" s="340"/>
      <c r="AB107" s="340"/>
      <c r="AC107" s="340"/>
      <c r="AD107" s="431"/>
      <c r="AE107" s="328"/>
      <c r="AF107" s="340"/>
      <c r="AG107" s="328"/>
      <c r="AH107" s="328"/>
      <c r="AI107" s="328"/>
      <c r="AJ107" s="328"/>
      <c r="AK107" s="501"/>
      <c r="AL107" s="502"/>
      <c r="AM107" s="502"/>
      <c r="AN107" s="503"/>
      <c r="AO107" s="503"/>
      <c r="AP107" s="564"/>
      <c r="AQ107" s="564"/>
      <c r="AR107" s="564"/>
      <c r="AS107" s="564"/>
      <c r="AT107" s="564"/>
      <c r="AU107" s="564"/>
    </row>
    <row r="108" spans="3:47" s="500" customFormat="1" ht="18" customHeight="1" x14ac:dyDescent="0.15">
      <c r="C108" s="430"/>
      <c r="D108" s="565"/>
      <c r="E108" s="565"/>
      <c r="F108" s="565"/>
      <c r="G108" s="333"/>
      <c r="H108" s="373"/>
      <c r="I108" s="373"/>
      <c r="J108" s="373"/>
      <c r="K108" s="373"/>
      <c r="L108" s="333"/>
      <c r="M108" s="333"/>
      <c r="N108" s="333"/>
      <c r="O108" s="333"/>
      <c r="P108" s="333"/>
      <c r="Q108" s="565"/>
      <c r="R108" s="563"/>
      <c r="T108" s="328"/>
      <c r="U108" s="328"/>
      <c r="V108" s="340"/>
      <c r="W108" s="340"/>
      <c r="X108" s="340"/>
      <c r="Y108" s="340"/>
      <c r="Z108" s="340"/>
      <c r="AA108" s="340"/>
      <c r="AB108" s="340"/>
      <c r="AC108" s="340"/>
      <c r="AD108" s="431"/>
      <c r="AE108" s="328"/>
      <c r="AF108" s="340"/>
      <c r="AG108" s="328"/>
      <c r="AH108" s="328"/>
      <c r="AI108" s="328"/>
      <c r="AJ108" s="328"/>
      <c r="AK108" s="501"/>
      <c r="AL108" s="502"/>
      <c r="AM108" s="502"/>
      <c r="AN108" s="503"/>
      <c r="AO108" s="503"/>
      <c r="AP108" s="564"/>
      <c r="AQ108" s="564"/>
      <c r="AR108" s="564"/>
      <c r="AS108" s="564"/>
      <c r="AT108" s="564"/>
      <c r="AU108" s="564"/>
    </row>
  </sheetData>
  <autoFilter ref="A10:AI94" xr:uid="{00000000-0009-0000-0000-000006000000}"/>
  <mergeCells count="48">
    <mergeCell ref="C99:G99"/>
    <mergeCell ref="C105:G105"/>
    <mergeCell ref="M99:Q99"/>
    <mergeCell ref="M105:Q105"/>
    <mergeCell ref="C6:E6"/>
    <mergeCell ref="C97:G97"/>
    <mergeCell ref="C98:G98"/>
    <mergeCell ref="M97:Q97"/>
    <mergeCell ref="C3:R3"/>
    <mergeCell ref="C4:R4"/>
    <mergeCell ref="C5:R5"/>
    <mergeCell ref="C7:C9"/>
    <mergeCell ref="D7:D9"/>
    <mergeCell ref="E7:E9"/>
    <mergeCell ref="F7:F9"/>
    <mergeCell ref="G7:G9"/>
    <mergeCell ref="H7:H9"/>
    <mergeCell ref="I7:I9"/>
    <mergeCell ref="J7:J9"/>
    <mergeCell ref="K7:O7"/>
    <mergeCell ref="P7:P9"/>
    <mergeCell ref="Q7:Q9"/>
    <mergeCell ref="Y7:Y9"/>
    <mergeCell ref="Z7:Z9"/>
    <mergeCell ref="AA7:AA9"/>
    <mergeCell ref="AB7:AB9"/>
    <mergeCell ref="R7:R9"/>
    <mergeCell ref="T7:T9"/>
    <mergeCell ref="U7:U9"/>
    <mergeCell ref="V7:V9"/>
    <mergeCell ref="W7:W9"/>
    <mergeCell ref="X7:X9"/>
    <mergeCell ref="C106:G106"/>
    <mergeCell ref="M106:Q106"/>
    <mergeCell ref="AD7:AD9"/>
    <mergeCell ref="AJ7:AJ9"/>
    <mergeCell ref="AE7:AE9"/>
    <mergeCell ref="AF7:AF9"/>
    <mergeCell ref="AG7:AG9"/>
    <mergeCell ref="AH7:AH9"/>
    <mergeCell ref="AI7:AI9"/>
    <mergeCell ref="K8:K9"/>
    <mergeCell ref="L8:L9"/>
    <mergeCell ref="M8:M9"/>
    <mergeCell ref="N8:N9"/>
    <mergeCell ref="O8:O9"/>
    <mergeCell ref="AC7:AC9"/>
    <mergeCell ref="S7:S9"/>
  </mergeCells>
  <printOptions horizontalCentered="1"/>
  <pageMargins left="0.25" right="0.77" top="0.70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39"/>
  <sheetViews>
    <sheetView view="pageBreakPreview" zoomScale="80" zoomScaleNormal="80" zoomScaleSheetLayoutView="80" workbookViewId="0">
      <selection activeCell="E13" sqref="E13"/>
    </sheetView>
  </sheetViews>
  <sheetFormatPr baseColWidth="10" defaultColWidth="8.83203125" defaultRowHeight="15" x14ac:dyDescent="0.2"/>
  <cols>
    <col min="1" max="1" width="7.33203125" style="190" customWidth="1"/>
    <col min="2" max="2" width="23.5" style="25" customWidth="1"/>
    <col min="3" max="3" width="18.33203125" style="13" customWidth="1"/>
    <col min="4" max="4" width="18.33203125" style="25" customWidth="1"/>
    <col min="5" max="5" width="11.1640625" style="25" customWidth="1"/>
    <col min="6" max="6" width="14.5" style="25" customWidth="1"/>
    <col min="7" max="7" width="14" style="25" customWidth="1"/>
    <col min="8" max="8" width="10.33203125" style="25" customWidth="1"/>
    <col min="9" max="9" width="10.83203125" style="25" customWidth="1"/>
    <col min="10" max="10" width="17.83203125" style="25" customWidth="1"/>
    <col min="11" max="11" width="9.5" style="25" customWidth="1"/>
    <col min="12" max="12" width="9.83203125" style="25" customWidth="1"/>
    <col min="13" max="13" width="10.1640625" style="25" customWidth="1"/>
    <col min="14" max="14" width="11.5" style="25" customWidth="1"/>
    <col min="15" max="15" width="18.33203125" style="25" customWidth="1"/>
    <col min="16" max="16" width="11.1640625" style="25" customWidth="1"/>
    <col min="17" max="17" width="19" style="25" bestFit="1" customWidth="1"/>
    <col min="18" max="18" width="13.5" style="25" customWidth="1"/>
    <col min="19" max="19" width="21.33203125" customWidth="1"/>
    <col min="20" max="20" width="35.33203125" customWidth="1"/>
    <col min="21" max="21" width="15.6640625" customWidth="1"/>
    <col min="22" max="22" width="21.1640625" style="13" customWidth="1"/>
    <col min="23" max="24" width="21.6640625" style="13" customWidth="1"/>
    <col min="25" max="25" width="18.1640625" style="13" customWidth="1"/>
    <col min="26" max="29" width="18.6640625" style="13" customWidth="1"/>
    <col min="30" max="30" width="18.6640625" style="179" customWidth="1"/>
    <col min="31" max="31" width="9" bestFit="1" customWidth="1"/>
    <col min="32" max="32" width="15.5" customWidth="1"/>
    <col min="33" max="34" width="17" customWidth="1"/>
    <col min="35" max="35" width="17.5" customWidth="1"/>
    <col min="36" max="36" width="14" bestFit="1" customWidth="1"/>
    <col min="37" max="37" width="13.5" bestFit="1" customWidth="1"/>
  </cols>
  <sheetData>
    <row r="1" spans="1:40" s="328" customFormat="1" ht="14" x14ac:dyDescent="0.15">
      <c r="A1" s="430"/>
      <c r="B1" s="329"/>
      <c r="C1" s="340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V1" s="340"/>
      <c r="W1" s="340"/>
      <c r="X1" s="340"/>
      <c r="Y1" s="340"/>
      <c r="Z1" s="340"/>
      <c r="AA1" s="340"/>
      <c r="AB1" s="340"/>
      <c r="AC1" s="340"/>
      <c r="AD1" s="431"/>
    </row>
    <row r="2" spans="1:40" s="328" customFormat="1" ht="25" x14ac:dyDescent="0.25">
      <c r="A2" s="742" t="s">
        <v>344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V2" s="340"/>
      <c r="W2" s="340"/>
      <c r="X2" s="340"/>
      <c r="Y2" s="340"/>
      <c r="Z2" s="340"/>
      <c r="AA2" s="340"/>
      <c r="AB2" s="340"/>
      <c r="AC2" s="340"/>
      <c r="AD2" s="431"/>
    </row>
    <row r="3" spans="1:40" s="328" customFormat="1" ht="25" x14ac:dyDescent="0.25">
      <c r="A3" s="742" t="s">
        <v>345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V3" s="340"/>
      <c r="W3" s="340"/>
      <c r="X3" s="340"/>
      <c r="Y3" s="340"/>
      <c r="Z3" s="340"/>
      <c r="AA3" s="340"/>
      <c r="AB3" s="340"/>
      <c r="AC3" s="340"/>
      <c r="AD3" s="431"/>
    </row>
    <row r="4" spans="1:40" s="328" customFormat="1" ht="12.75" customHeight="1" x14ac:dyDescent="0.25">
      <c r="A4" s="404"/>
      <c r="B4" s="404"/>
      <c r="C4" s="432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V4" s="340"/>
      <c r="W4" s="340"/>
      <c r="X4" s="340"/>
      <c r="Y4" s="340"/>
      <c r="Z4" s="340"/>
      <c r="AA4" s="340"/>
      <c r="AB4" s="340"/>
      <c r="AC4" s="340"/>
      <c r="AD4" s="431"/>
    </row>
    <row r="5" spans="1:40" s="328" customFormat="1" thickBot="1" x14ac:dyDescent="0.2">
      <c r="A5" s="451"/>
      <c r="B5" s="451" t="s">
        <v>342</v>
      </c>
      <c r="C5" s="452" t="s">
        <v>347</v>
      </c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V5" s="340"/>
      <c r="W5" s="340"/>
      <c r="X5" s="340"/>
      <c r="Y5" s="340"/>
      <c r="Z5" s="340"/>
      <c r="AA5" s="340"/>
      <c r="AB5" s="340"/>
      <c r="AC5" s="340"/>
      <c r="AD5" s="431"/>
      <c r="AF5" s="433"/>
      <c r="AI5" s="433"/>
    </row>
    <row r="6" spans="1:40" s="435" customFormat="1" ht="33" customHeight="1" x14ac:dyDescent="0.15">
      <c r="A6" s="799" t="s">
        <v>735</v>
      </c>
      <c r="B6" s="783" t="s">
        <v>615</v>
      </c>
      <c r="C6" s="783" t="s">
        <v>616</v>
      </c>
      <c r="D6" s="783" t="s">
        <v>616</v>
      </c>
      <c r="E6" s="783" t="s">
        <v>617</v>
      </c>
      <c r="F6" s="783" t="s">
        <v>742</v>
      </c>
      <c r="G6" s="783" t="s">
        <v>637</v>
      </c>
      <c r="H6" s="783"/>
      <c r="I6" s="783"/>
      <c r="J6" s="783" t="s">
        <v>794</v>
      </c>
      <c r="K6" s="783" t="s">
        <v>639</v>
      </c>
      <c r="L6" s="783"/>
      <c r="M6" s="783" t="s">
        <v>638</v>
      </c>
      <c r="N6" s="783" t="s">
        <v>641</v>
      </c>
      <c r="O6" s="783" t="s">
        <v>642</v>
      </c>
      <c r="P6" s="783" t="s">
        <v>652</v>
      </c>
      <c r="Q6" s="783" t="s">
        <v>623</v>
      </c>
      <c r="R6" s="802" t="s">
        <v>624</v>
      </c>
      <c r="S6" s="793" t="s">
        <v>720</v>
      </c>
      <c r="T6" s="796" t="s">
        <v>721</v>
      </c>
      <c r="U6" s="796" t="s">
        <v>382</v>
      </c>
      <c r="V6" s="780" t="s">
        <v>722</v>
      </c>
      <c r="W6" s="780" t="s">
        <v>723</v>
      </c>
      <c r="X6" s="780" t="s">
        <v>724</v>
      </c>
      <c r="Y6" s="780" t="s">
        <v>725</v>
      </c>
      <c r="Z6" s="780" t="s">
        <v>726</v>
      </c>
      <c r="AA6" s="780" t="s">
        <v>727</v>
      </c>
      <c r="AB6" s="780" t="s">
        <v>728</v>
      </c>
      <c r="AC6" s="780" t="s">
        <v>729</v>
      </c>
      <c r="AD6" s="789" t="s">
        <v>772</v>
      </c>
      <c r="AE6" s="786" t="s">
        <v>730</v>
      </c>
      <c r="AF6" s="786" t="s">
        <v>731</v>
      </c>
      <c r="AG6" s="780" t="s">
        <v>732</v>
      </c>
      <c r="AH6" s="780" t="s">
        <v>733</v>
      </c>
      <c r="AI6" s="780" t="s">
        <v>734</v>
      </c>
      <c r="AJ6" s="780" t="s">
        <v>773</v>
      </c>
      <c r="AK6" s="434"/>
      <c r="AL6" s="434"/>
      <c r="AM6" s="434"/>
      <c r="AN6" s="434"/>
    </row>
    <row r="7" spans="1:40" s="328" customFormat="1" ht="38.25" customHeight="1" x14ac:dyDescent="0.15">
      <c r="A7" s="800"/>
      <c r="B7" s="784"/>
      <c r="C7" s="784"/>
      <c r="D7" s="784"/>
      <c r="E7" s="784"/>
      <c r="F7" s="784"/>
      <c r="G7" s="784" t="s">
        <v>644</v>
      </c>
      <c r="H7" s="784" t="s">
        <v>781</v>
      </c>
      <c r="I7" s="784" t="s">
        <v>741</v>
      </c>
      <c r="J7" s="784"/>
      <c r="K7" s="791" t="s">
        <v>645</v>
      </c>
      <c r="L7" s="791" t="s">
        <v>646</v>
      </c>
      <c r="M7" s="784"/>
      <c r="N7" s="784"/>
      <c r="O7" s="784"/>
      <c r="P7" s="784"/>
      <c r="Q7" s="784"/>
      <c r="R7" s="803"/>
      <c r="S7" s="794"/>
      <c r="T7" s="797"/>
      <c r="U7" s="797"/>
      <c r="V7" s="781"/>
      <c r="W7" s="781"/>
      <c r="X7" s="781"/>
      <c r="Y7" s="781"/>
      <c r="Z7" s="781"/>
      <c r="AA7" s="781"/>
      <c r="AB7" s="781"/>
      <c r="AC7" s="781"/>
      <c r="AD7" s="790"/>
      <c r="AE7" s="787"/>
      <c r="AF7" s="787"/>
      <c r="AG7" s="781"/>
      <c r="AH7" s="781"/>
      <c r="AI7" s="781"/>
      <c r="AJ7" s="781"/>
      <c r="AK7" s="340"/>
      <c r="AL7" s="340"/>
      <c r="AM7" s="340"/>
      <c r="AN7" s="340"/>
    </row>
    <row r="8" spans="1:40" s="328" customFormat="1" ht="25.5" customHeight="1" thickBot="1" x14ac:dyDescent="0.2">
      <c r="A8" s="801"/>
      <c r="B8" s="785"/>
      <c r="C8" s="785"/>
      <c r="D8" s="785"/>
      <c r="E8" s="785"/>
      <c r="F8" s="785"/>
      <c r="G8" s="785"/>
      <c r="H8" s="785"/>
      <c r="I8" s="785"/>
      <c r="J8" s="785"/>
      <c r="K8" s="792"/>
      <c r="L8" s="792"/>
      <c r="M8" s="785"/>
      <c r="N8" s="785"/>
      <c r="O8" s="785"/>
      <c r="P8" s="785"/>
      <c r="Q8" s="785"/>
      <c r="R8" s="804"/>
      <c r="S8" s="795"/>
      <c r="T8" s="798"/>
      <c r="U8" s="798"/>
      <c r="V8" s="782"/>
      <c r="W8" s="782"/>
      <c r="X8" s="782"/>
      <c r="Y8" s="782"/>
      <c r="Z8" s="782"/>
      <c r="AA8" s="782"/>
      <c r="AB8" s="782"/>
      <c r="AC8" s="782"/>
      <c r="AD8" s="790"/>
      <c r="AE8" s="788"/>
      <c r="AF8" s="788"/>
      <c r="AG8" s="782"/>
      <c r="AH8" s="782"/>
      <c r="AI8" s="782"/>
      <c r="AJ8" s="782"/>
      <c r="AK8" s="340"/>
      <c r="AL8" s="340"/>
      <c r="AM8" s="340"/>
      <c r="AN8" s="340"/>
    </row>
    <row r="9" spans="1:40" s="328" customFormat="1" thickBot="1" x14ac:dyDescent="0.2">
      <c r="A9" s="457">
        <v>1</v>
      </c>
      <c r="B9" s="458">
        <v>2</v>
      </c>
      <c r="C9" s="458">
        <v>3</v>
      </c>
      <c r="D9" s="458"/>
      <c r="E9" s="459">
        <v>4</v>
      </c>
      <c r="F9" s="459">
        <v>5</v>
      </c>
      <c r="G9" s="458">
        <v>6</v>
      </c>
      <c r="H9" s="458">
        <v>7</v>
      </c>
      <c r="I9" s="459">
        <v>8</v>
      </c>
      <c r="J9" s="459">
        <v>9</v>
      </c>
      <c r="K9" s="458">
        <v>10</v>
      </c>
      <c r="L9" s="458">
        <v>11</v>
      </c>
      <c r="M9" s="458">
        <v>12</v>
      </c>
      <c r="N9" s="458">
        <v>13</v>
      </c>
      <c r="O9" s="458">
        <v>14</v>
      </c>
      <c r="P9" s="459">
        <v>15</v>
      </c>
      <c r="Q9" s="458">
        <v>16</v>
      </c>
      <c r="R9" s="460">
        <v>17</v>
      </c>
      <c r="S9" s="450"/>
      <c r="T9" s="445"/>
      <c r="U9" s="445"/>
      <c r="V9" s="445"/>
      <c r="W9" s="445"/>
      <c r="X9" s="445"/>
      <c r="Y9" s="446"/>
      <c r="Z9" s="446"/>
      <c r="AA9" s="446"/>
      <c r="AB9" s="446"/>
      <c r="AC9" s="446"/>
      <c r="AD9" s="447"/>
      <c r="AE9" s="445"/>
      <c r="AF9" s="445"/>
      <c r="AG9" s="356"/>
      <c r="AH9" s="356"/>
      <c r="AI9" s="356"/>
      <c r="AJ9" s="356"/>
      <c r="AK9" s="340"/>
      <c r="AL9" s="340"/>
      <c r="AM9" s="340"/>
      <c r="AN9" s="340"/>
    </row>
    <row r="10" spans="1:40" s="398" customFormat="1" ht="31" customHeight="1" thickTop="1" x14ac:dyDescent="0.2">
      <c r="A10" s="462" t="s">
        <v>46</v>
      </c>
      <c r="B10" s="456" t="s">
        <v>743</v>
      </c>
      <c r="C10" s="456"/>
      <c r="D10" s="456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5">
        <f>Q12+Q14</f>
        <v>712800000</v>
      </c>
      <c r="R10" s="466"/>
      <c r="S10" s="467"/>
      <c r="T10" s="468"/>
      <c r="U10" s="468"/>
      <c r="V10" s="468"/>
      <c r="W10" s="468"/>
      <c r="X10" s="469">
        <f>X12</f>
        <v>199584000</v>
      </c>
      <c r="Y10" s="469">
        <f>Y12</f>
        <v>14256000</v>
      </c>
      <c r="Z10" s="470">
        <f>Z12</f>
        <v>14256000</v>
      </c>
      <c r="AA10" s="470">
        <f>SUM(AA12)</f>
        <v>14256000</v>
      </c>
      <c r="AB10" s="470">
        <f>SUM(AB12)</f>
        <v>14256000</v>
      </c>
      <c r="AC10" s="470">
        <f>SUM(AC12)</f>
        <v>14256000</v>
      </c>
      <c r="AD10" s="471">
        <f>SUM(AD12)</f>
        <v>14256000</v>
      </c>
      <c r="AE10" s="472"/>
      <c r="AF10" s="469">
        <f>AF12</f>
        <v>427680000</v>
      </c>
      <c r="AG10" s="469">
        <f>AG12</f>
        <v>242352000</v>
      </c>
      <c r="AH10" s="469">
        <f>AH12</f>
        <v>256608000</v>
      </c>
      <c r="AI10" s="469">
        <f>AI12</f>
        <v>270864000</v>
      </c>
      <c r="AJ10" s="473">
        <f>AJ12</f>
        <v>285120000</v>
      </c>
      <c r="AK10" s="474"/>
      <c r="AL10" s="412"/>
      <c r="AM10" s="412"/>
      <c r="AN10" s="412"/>
    </row>
    <row r="11" spans="1:40" s="398" customFormat="1" ht="31" customHeight="1" x14ac:dyDescent="0.2">
      <c r="A11" s="463" t="s">
        <v>48</v>
      </c>
      <c r="B11" s="454" t="s">
        <v>498</v>
      </c>
      <c r="C11" s="475"/>
      <c r="D11" s="475"/>
      <c r="E11" s="475"/>
      <c r="F11" s="475"/>
      <c r="G11" s="475"/>
      <c r="H11" s="475"/>
      <c r="I11" s="475"/>
      <c r="J11" s="475"/>
      <c r="K11" s="475"/>
      <c r="L11" s="475"/>
      <c r="M11" s="475"/>
      <c r="N11" s="475"/>
      <c r="O11" s="475"/>
      <c r="P11" s="475"/>
      <c r="Q11" s="476"/>
      <c r="R11" s="477"/>
      <c r="S11" s="478"/>
      <c r="T11" s="479"/>
      <c r="U11" s="479"/>
      <c r="V11" s="479"/>
      <c r="W11" s="479"/>
      <c r="X11" s="479"/>
      <c r="Y11" s="479"/>
      <c r="Z11" s="479"/>
      <c r="AA11" s="479"/>
      <c r="AB11" s="479"/>
      <c r="AC11" s="479"/>
      <c r="AD11" s="480"/>
      <c r="AE11" s="479"/>
      <c r="AF11" s="479"/>
      <c r="AG11" s="479"/>
      <c r="AH11" s="479"/>
      <c r="AI11" s="479"/>
      <c r="AJ11" s="479"/>
      <c r="AK11" s="412"/>
      <c r="AL11" s="412"/>
      <c r="AM11" s="412"/>
      <c r="AN11" s="412"/>
    </row>
    <row r="12" spans="1:40" s="398" customFormat="1" ht="31" customHeight="1" x14ac:dyDescent="0.2">
      <c r="A12" s="453">
        <v>1</v>
      </c>
      <c r="B12" s="481" t="s">
        <v>207</v>
      </c>
      <c r="C12" s="482" t="s">
        <v>771</v>
      </c>
      <c r="D12" s="482" t="str">
        <f>MID(C12,2,18)</f>
        <v>3.11.01.01.01</v>
      </c>
      <c r="E12" s="444"/>
      <c r="F12" s="444"/>
      <c r="G12" s="483" t="s">
        <v>745</v>
      </c>
      <c r="H12" s="483" t="s">
        <v>746</v>
      </c>
      <c r="I12" s="483">
        <v>800</v>
      </c>
      <c r="J12" s="475"/>
      <c r="K12" s="475">
        <v>2000</v>
      </c>
      <c r="L12" s="475"/>
      <c r="M12" s="475"/>
      <c r="N12" s="475" t="s">
        <v>747</v>
      </c>
      <c r="O12" s="482" t="s">
        <v>212</v>
      </c>
      <c r="P12" s="483" t="s">
        <v>118</v>
      </c>
      <c r="Q12" s="484">
        <v>712800000</v>
      </c>
      <c r="R12" s="477"/>
      <c r="S12" s="478" t="str">
        <f>MID(C12,2,7)</f>
        <v>3.11.01</v>
      </c>
      <c r="T12" s="479" t="str">
        <f>VLOOKUP(S12,kelompok,2,0)</f>
        <v>BANGUNAN GEDUNG TEMPAT KERJA</v>
      </c>
      <c r="U12" s="479">
        <f>VLOOKUP(S12,MASAMANFAAT,4,0)</f>
        <v>50</v>
      </c>
      <c r="V12" s="485">
        <f>(Q12)/U12</f>
        <v>14256000</v>
      </c>
      <c r="W12" s="479">
        <f>2013-AE12+1</f>
        <v>14</v>
      </c>
      <c r="X12" s="485">
        <f>IF(W12&gt;U12,Q12,V12*W12)</f>
        <v>199584000</v>
      </c>
      <c r="Y12" s="485">
        <f>IF(Q12=X12,0,V12)</f>
        <v>14256000</v>
      </c>
      <c r="Z12" s="485">
        <f>IF(Q12=X12+Y12,0,V12)</f>
        <v>14256000</v>
      </c>
      <c r="AA12" s="485">
        <f>IF(R12=X12+Y12+Z12,0,V12)</f>
        <v>14256000</v>
      </c>
      <c r="AB12" s="485">
        <f>IF(Q12=X12+Y12+Z12+AA12,0,V12)</f>
        <v>14256000</v>
      </c>
      <c r="AC12" s="485">
        <f>IF(Q12=X12+Y12+Z12+AA12+AB12,0,V12)</f>
        <v>14256000</v>
      </c>
      <c r="AD12" s="486">
        <f>IF(Q12=X12+Y12+Z12+AA12+AB12+AC12,0,V12)</f>
        <v>14256000</v>
      </c>
      <c r="AE12" s="479">
        <f>K12</f>
        <v>2000</v>
      </c>
      <c r="AF12" s="487">
        <f>Q12-(X12+Y12+Z12+AA12+AB12+AC12+AD12)</f>
        <v>427680000</v>
      </c>
      <c r="AG12" s="487">
        <f>X12+Y12+Z12+AA12</f>
        <v>242352000</v>
      </c>
      <c r="AH12" s="487">
        <f>X12+Y12+Z12+AA12+AB12</f>
        <v>256608000</v>
      </c>
      <c r="AI12" s="487">
        <f>X12+Y12+Z12+AA12+AB12+AC12</f>
        <v>270864000</v>
      </c>
      <c r="AJ12" s="487">
        <f>X12+Y12+Z12+AA12+AB12+AC12+AD12</f>
        <v>285120000</v>
      </c>
      <c r="AK12" s="474"/>
      <c r="AL12" s="412"/>
      <c r="AM12" s="412"/>
      <c r="AN12" s="412"/>
    </row>
    <row r="13" spans="1:40" s="398" customFormat="1" ht="31" customHeight="1" x14ac:dyDescent="0.2">
      <c r="A13" s="461"/>
      <c r="B13" s="488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5"/>
      <c r="N13" s="475"/>
      <c r="O13" s="475"/>
      <c r="P13" s="475"/>
      <c r="Q13" s="489"/>
      <c r="R13" s="477"/>
      <c r="S13" s="478"/>
      <c r="T13" s="479"/>
      <c r="U13" s="479"/>
      <c r="V13" s="479"/>
      <c r="W13" s="479"/>
      <c r="X13" s="479"/>
      <c r="Y13" s="479"/>
      <c r="Z13" s="479"/>
      <c r="AA13" s="479"/>
      <c r="AB13" s="479"/>
      <c r="AC13" s="479"/>
      <c r="AD13" s="480"/>
      <c r="AE13" s="479"/>
      <c r="AF13" s="479"/>
      <c r="AG13" s="479"/>
      <c r="AH13" s="479"/>
      <c r="AI13" s="479"/>
      <c r="AJ13" s="487"/>
      <c r="AK13" s="412"/>
      <c r="AL13" s="412"/>
      <c r="AM13" s="412"/>
      <c r="AN13" s="412"/>
    </row>
    <row r="14" spans="1:40" s="398" customFormat="1" ht="31" customHeight="1" x14ac:dyDescent="0.2">
      <c r="A14" s="461" t="s">
        <v>50</v>
      </c>
      <c r="B14" s="448" t="s">
        <v>744</v>
      </c>
      <c r="C14" s="488" t="s">
        <v>213</v>
      </c>
      <c r="D14" s="475"/>
      <c r="E14" s="475"/>
      <c r="F14" s="475"/>
      <c r="G14" s="475"/>
      <c r="H14" s="475"/>
      <c r="I14" s="475"/>
      <c r="J14" s="475"/>
      <c r="K14" s="475"/>
      <c r="L14" s="475"/>
      <c r="M14" s="475"/>
      <c r="N14" s="475"/>
      <c r="O14" s="475"/>
      <c r="P14" s="475"/>
      <c r="Q14" s="475"/>
      <c r="R14" s="477"/>
      <c r="S14" s="478"/>
      <c r="T14" s="479"/>
      <c r="U14" s="479"/>
      <c r="V14" s="479"/>
      <c r="W14" s="479"/>
      <c r="X14" s="479"/>
      <c r="Y14" s="479"/>
      <c r="Z14" s="479"/>
      <c r="AA14" s="479"/>
      <c r="AB14" s="479"/>
      <c r="AC14" s="479"/>
      <c r="AD14" s="480"/>
      <c r="AE14" s="479"/>
      <c r="AF14" s="479"/>
      <c r="AG14" s="479"/>
      <c r="AH14" s="479"/>
      <c r="AI14" s="479"/>
      <c r="AJ14" s="479"/>
      <c r="AK14" s="412"/>
      <c r="AL14" s="412"/>
      <c r="AM14" s="412"/>
      <c r="AN14" s="412"/>
    </row>
    <row r="15" spans="1:40" s="398" customFormat="1" ht="31" customHeight="1" x14ac:dyDescent="0.2">
      <c r="A15" s="453"/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49"/>
      <c r="N15" s="449"/>
      <c r="O15" s="449"/>
      <c r="P15" s="449"/>
      <c r="Q15" s="475"/>
      <c r="R15" s="477"/>
      <c r="S15" s="478"/>
      <c r="T15" s="479"/>
      <c r="U15" s="479"/>
      <c r="V15" s="479"/>
      <c r="W15" s="479"/>
      <c r="X15" s="479"/>
      <c r="Y15" s="479"/>
      <c r="Z15" s="479"/>
      <c r="AA15" s="479"/>
      <c r="AB15" s="479"/>
      <c r="AC15" s="479"/>
      <c r="AD15" s="480"/>
      <c r="AE15" s="479"/>
      <c r="AF15" s="479"/>
      <c r="AG15" s="479"/>
      <c r="AH15" s="479"/>
      <c r="AI15" s="479"/>
      <c r="AJ15" s="479"/>
      <c r="AK15" s="412"/>
      <c r="AL15" s="412"/>
      <c r="AM15" s="412"/>
      <c r="AN15" s="412"/>
    </row>
    <row r="16" spans="1:40" s="398" customFormat="1" ht="31" customHeight="1" thickBot="1" x14ac:dyDescent="0.25">
      <c r="A16" s="455"/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0"/>
      <c r="O16" s="490"/>
      <c r="P16" s="490"/>
      <c r="Q16" s="490"/>
      <c r="R16" s="491"/>
      <c r="S16" s="492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4"/>
      <c r="AE16" s="493"/>
      <c r="AF16" s="493"/>
      <c r="AG16" s="479"/>
      <c r="AH16" s="479"/>
      <c r="AI16" s="479"/>
      <c r="AJ16" s="479"/>
      <c r="AK16" s="412"/>
      <c r="AL16" s="412"/>
      <c r="AM16" s="412"/>
      <c r="AN16" s="412"/>
    </row>
    <row r="17" spans="1:40" s="328" customFormat="1" ht="14" x14ac:dyDescent="0.15">
      <c r="A17" s="438"/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431"/>
      <c r="AE17" s="340"/>
      <c r="AF17" s="340"/>
      <c r="AG17" s="340"/>
      <c r="AH17" s="340"/>
      <c r="AI17" s="340"/>
      <c r="AJ17" s="340"/>
      <c r="AK17" s="340"/>
      <c r="AL17" s="340"/>
      <c r="AM17" s="340"/>
      <c r="AN17" s="340"/>
    </row>
    <row r="18" spans="1:40" s="328" customFormat="1" ht="14" x14ac:dyDescent="0.15">
      <c r="A18" s="438"/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431"/>
      <c r="AE18" s="340"/>
      <c r="AF18" s="340"/>
      <c r="AG18" s="340"/>
      <c r="AH18" s="340"/>
      <c r="AI18" s="340"/>
      <c r="AJ18" s="340"/>
      <c r="AK18" s="340"/>
      <c r="AL18" s="340"/>
      <c r="AM18" s="340"/>
      <c r="AN18" s="340"/>
    </row>
    <row r="19" spans="1:40" s="398" customFormat="1" ht="17" customHeight="1" x14ac:dyDescent="0.2">
      <c r="A19" s="750" t="s">
        <v>116</v>
      </c>
      <c r="B19" s="750"/>
      <c r="C19" s="750"/>
      <c r="D19" s="750"/>
      <c r="E19" s="750"/>
      <c r="F19" s="397"/>
      <c r="G19" s="397"/>
      <c r="H19" s="397"/>
      <c r="I19" s="397"/>
      <c r="J19" s="397"/>
      <c r="K19" s="397"/>
      <c r="L19" s="397"/>
      <c r="M19" s="397"/>
      <c r="N19" s="778" t="s">
        <v>785</v>
      </c>
      <c r="O19" s="778"/>
      <c r="P19" s="778"/>
      <c r="Q19" s="397"/>
      <c r="R19" s="397"/>
      <c r="S19" s="412"/>
      <c r="T19" s="412"/>
      <c r="U19" s="412"/>
      <c r="V19" s="412"/>
      <c r="W19" s="412"/>
      <c r="X19" s="412"/>
      <c r="Y19" s="412"/>
      <c r="Z19" s="412"/>
      <c r="AA19" s="412"/>
      <c r="AB19" s="412"/>
      <c r="AC19" s="412"/>
      <c r="AD19" s="495"/>
      <c r="AE19" s="412"/>
      <c r="AF19" s="412"/>
      <c r="AG19" s="412"/>
      <c r="AH19" s="412"/>
      <c r="AI19" s="412"/>
      <c r="AJ19" s="412"/>
      <c r="AK19" s="412"/>
      <c r="AL19" s="412"/>
      <c r="AM19" s="412"/>
      <c r="AN19" s="412"/>
    </row>
    <row r="20" spans="1:40" s="398" customFormat="1" ht="17" customHeight="1" x14ac:dyDescent="0.2">
      <c r="A20" s="750" t="s">
        <v>377</v>
      </c>
      <c r="B20" s="750"/>
      <c r="C20" s="750"/>
      <c r="D20" s="750"/>
      <c r="E20" s="750"/>
      <c r="F20" s="397"/>
      <c r="G20" s="397"/>
      <c r="H20" s="397"/>
      <c r="I20" s="397"/>
      <c r="J20" s="397"/>
      <c r="K20" s="399"/>
      <c r="L20" s="420"/>
      <c r="M20" s="420"/>
      <c r="N20" s="397"/>
      <c r="O20" s="397"/>
      <c r="P20" s="399"/>
      <c r="Q20" s="420"/>
      <c r="R20" s="496"/>
      <c r="S20" s="412"/>
      <c r="T20" s="412"/>
      <c r="U20" s="412"/>
      <c r="V20" s="412"/>
      <c r="W20" s="412"/>
      <c r="X20" s="412"/>
      <c r="Y20" s="412"/>
      <c r="Z20" s="412"/>
      <c r="AA20" s="412"/>
      <c r="AB20" s="412"/>
      <c r="AC20" s="412"/>
      <c r="AD20" s="495"/>
      <c r="AE20" s="412"/>
      <c r="AF20" s="412"/>
      <c r="AG20" s="412"/>
      <c r="AH20" s="412"/>
      <c r="AI20" s="412"/>
      <c r="AJ20" s="412"/>
      <c r="AK20" s="412"/>
      <c r="AL20" s="412"/>
      <c r="AM20" s="412"/>
      <c r="AN20" s="412"/>
    </row>
    <row r="21" spans="1:40" s="398" customFormat="1" ht="17" customHeight="1" x14ac:dyDescent="0.2">
      <c r="A21" s="750" t="s">
        <v>786</v>
      </c>
      <c r="B21" s="750"/>
      <c r="C21" s="750"/>
      <c r="D21" s="750"/>
      <c r="E21" s="750"/>
      <c r="F21" s="397"/>
      <c r="G21" s="397"/>
      <c r="H21" s="397"/>
      <c r="I21" s="778"/>
      <c r="J21" s="778"/>
      <c r="K21" s="778"/>
      <c r="L21" s="420"/>
      <c r="M21" s="420"/>
      <c r="N21" s="778" t="s">
        <v>115</v>
      </c>
      <c r="O21" s="778"/>
      <c r="P21" s="778"/>
      <c r="Q21" s="420"/>
      <c r="R21" s="420"/>
      <c r="S21" s="412"/>
      <c r="T21" s="412"/>
      <c r="U21" s="412"/>
      <c r="V21" s="412"/>
      <c r="W21" s="412"/>
      <c r="X21" s="412"/>
      <c r="Y21" s="412"/>
      <c r="Z21" s="412"/>
      <c r="AA21" s="412"/>
      <c r="AB21" s="412"/>
      <c r="AC21" s="412"/>
      <c r="AD21" s="495"/>
      <c r="AE21" s="412"/>
      <c r="AF21" s="412"/>
      <c r="AG21" s="412"/>
      <c r="AH21" s="412"/>
      <c r="AI21" s="412"/>
      <c r="AJ21" s="412"/>
      <c r="AK21" s="412"/>
      <c r="AL21" s="412"/>
      <c r="AM21" s="412"/>
      <c r="AN21" s="412"/>
    </row>
    <row r="22" spans="1:40" s="398" customFormat="1" ht="17" customHeight="1" x14ac:dyDescent="0.2">
      <c r="A22" s="400"/>
      <c r="B22" s="400"/>
      <c r="C22" s="400"/>
      <c r="D22" s="397"/>
      <c r="E22" s="397"/>
      <c r="F22" s="397"/>
      <c r="G22" s="397"/>
      <c r="H22" s="397"/>
      <c r="I22" s="397"/>
      <c r="J22" s="397"/>
      <c r="K22" s="400"/>
      <c r="L22" s="420"/>
      <c r="M22" s="420"/>
      <c r="N22" s="397"/>
      <c r="O22" s="397"/>
      <c r="P22" s="400"/>
      <c r="Q22" s="420"/>
      <c r="R22" s="497"/>
      <c r="S22" s="412"/>
      <c r="T22" s="412"/>
      <c r="U22" s="412"/>
      <c r="V22" s="412"/>
      <c r="W22" s="412"/>
      <c r="X22" s="412"/>
      <c r="Y22" s="412"/>
      <c r="Z22" s="412"/>
      <c r="AA22" s="412"/>
      <c r="AB22" s="412"/>
      <c r="AC22" s="412"/>
      <c r="AD22" s="495"/>
      <c r="AE22" s="412"/>
      <c r="AF22" s="412"/>
      <c r="AG22" s="412"/>
      <c r="AH22" s="412"/>
      <c r="AI22" s="412"/>
      <c r="AJ22" s="412"/>
      <c r="AK22" s="412"/>
      <c r="AL22" s="412"/>
      <c r="AM22" s="412"/>
      <c r="AN22" s="412"/>
    </row>
    <row r="23" spans="1:40" s="398" customFormat="1" ht="17" customHeight="1" x14ac:dyDescent="0.2">
      <c r="A23" s="400"/>
      <c r="B23" s="400"/>
      <c r="C23" s="400"/>
      <c r="D23" s="397"/>
      <c r="E23" s="397"/>
      <c r="F23" s="397"/>
      <c r="G23" s="397"/>
      <c r="H23" s="397"/>
      <c r="I23" s="397"/>
      <c r="J23" s="397"/>
      <c r="K23" s="400"/>
      <c r="L23" s="420"/>
      <c r="M23" s="420"/>
      <c r="N23" s="397"/>
      <c r="O23" s="397"/>
      <c r="P23" s="400"/>
      <c r="Q23" s="420"/>
      <c r="R23" s="497"/>
      <c r="S23" s="412"/>
      <c r="T23" s="412"/>
      <c r="U23" s="412"/>
      <c r="V23" s="412"/>
      <c r="W23" s="412"/>
      <c r="X23" s="412"/>
      <c r="Y23" s="412"/>
      <c r="Z23" s="412"/>
      <c r="AA23" s="412"/>
      <c r="AB23" s="412"/>
      <c r="AC23" s="412"/>
      <c r="AD23" s="495"/>
      <c r="AE23" s="412"/>
      <c r="AF23" s="412"/>
      <c r="AG23" s="412"/>
      <c r="AH23" s="412"/>
      <c r="AI23" s="412"/>
      <c r="AJ23" s="412"/>
      <c r="AK23" s="412"/>
      <c r="AL23" s="412"/>
      <c r="AM23" s="412"/>
      <c r="AN23" s="412"/>
    </row>
    <row r="24" spans="1:40" s="398" customFormat="1" ht="17" customHeight="1" x14ac:dyDescent="0.2">
      <c r="A24" s="400"/>
      <c r="B24" s="400"/>
      <c r="C24" s="400"/>
      <c r="D24" s="397"/>
      <c r="E24" s="397"/>
      <c r="F24" s="397"/>
      <c r="G24" s="397"/>
      <c r="H24" s="397"/>
      <c r="I24" s="397"/>
      <c r="J24" s="397"/>
      <c r="K24" s="400"/>
      <c r="L24" s="420"/>
      <c r="M24" s="420"/>
      <c r="N24" s="397"/>
      <c r="O24" s="397"/>
      <c r="P24" s="400"/>
      <c r="Q24" s="420"/>
      <c r="R24" s="497"/>
      <c r="S24" s="412"/>
      <c r="T24" s="412"/>
      <c r="U24" s="412"/>
      <c r="V24" s="412"/>
      <c r="W24" s="412"/>
      <c r="X24" s="412"/>
      <c r="Y24" s="412"/>
      <c r="Z24" s="412"/>
      <c r="AA24" s="412"/>
      <c r="AB24" s="412"/>
      <c r="AC24" s="412"/>
      <c r="AD24" s="495"/>
      <c r="AE24" s="412"/>
      <c r="AF24" s="412"/>
      <c r="AG24" s="412"/>
      <c r="AH24" s="412"/>
      <c r="AI24" s="412"/>
      <c r="AJ24" s="412"/>
      <c r="AK24" s="412"/>
      <c r="AL24" s="412"/>
      <c r="AM24" s="412"/>
      <c r="AN24" s="412"/>
    </row>
    <row r="25" spans="1:40" s="398" customFormat="1" ht="17" customHeight="1" x14ac:dyDescent="0.2">
      <c r="A25" s="400"/>
      <c r="B25" s="400"/>
      <c r="C25" s="400"/>
      <c r="D25" s="397"/>
      <c r="E25" s="397"/>
      <c r="F25" s="397"/>
      <c r="G25" s="397"/>
      <c r="H25" s="397"/>
      <c r="I25" s="397"/>
      <c r="J25" s="397"/>
      <c r="K25" s="400"/>
      <c r="L25" s="420"/>
      <c r="M25" s="420"/>
      <c r="N25" s="397"/>
      <c r="O25" s="397"/>
      <c r="P25" s="400"/>
      <c r="Q25" s="420"/>
      <c r="R25" s="497"/>
      <c r="S25" s="412"/>
      <c r="T25" s="412"/>
      <c r="U25" s="412"/>
      <c r="V25" s="412"/>
      <c r="W25" s="412"/>
      <c r="X25" s="412"/>
      <c r="Y25" s="412"/>
      <c r="Z25" s="412"/>
      <c r="AA25" s="412"/>
      <c r="AB25" s="412"/>
      <c r="AC25" s="412"/>
      <c r="AD25" s="495"/>
      <c r="AE25" s="412"/>
      <c r="AF25" s="412"/>
      <c r="AG25" s="412"/>
      <c r="AH25" s="412"/>
      <c r="AI25" s="412"/>
      <c r="AJ25" s="412"/>
      <c r="AK25" s="412"/>
      <c r="AL25" s="412"/>
      <c r="AM25" s="412"/>
      <c r="AN25" s="412"/>
    </row>
    <row r="26" spans="1:40" s="398" customFormat="1" ht="17" customHeight="1" x14ac:dyDescent="0.2">
      <c r="A26" s="400"/>
      <c r="B26" s="400"/>
      <c r="C26" s="400"/>
      <c r="D26" s="397"/>
      <c r="E26" s="397"/>
      <c r="F26" s="397"/>
      <c r="G26" s="397"/>
      <c r="H26" s="397"/>
      <c r="I26" s="397"/>
      <c r="J26" s="397"/>
      <c r="K26" s="400"/>
      <c r="L26" s="420"/>
      <c r="M26" s="420"/>
      <c r="N26" s="397"/>
      <c r="O26" s="397"/>
      <c r="P26" s="400"/>
      <c r="Q26" s="420"/>
      <c r="R26" s="497"/>
      <c r="S26" s="412"/>
      <c r="T26" s="412"/>
      <c r="U26" s="412"/>
      <c r="V26" s="412"/>
      <c r="W26" s="412"/>
      <c r="X26" s="412"/>
      <c r="Y26" s="412"/>
      <c r="Z26" s="412"/>
      <c r="AA26" s="412"/>
      <c r="AB26" s="412"/>
      <c r="AC26" s="412"/>
      <c r="AD26" s="495"/>
      <c r="AE26" s="412"/>
      <c r="AF26" s="412"/>
      <c r="AG26" s="412"/>
      <c r="AH26" s="412"/>
      <c r="AI26" s="412"/>
      <c r="AJ26" s="412"/>
      <c r="AK26" s="412"/>
      <c r="AL26" s="412"/>
      <c r="AM26" s="412"/>
      <c r="AN26" s="412"/>
    </row>
    <row r="27" spans="1:40" s="398" customFormat="1" ht="17" customHeight="1" x14ac:dyDescent="0.2">
      <c r="A27" s="777" t="s">
        <v>787</v>
      </c>
      <c r="B27" s="777"/>
      <c r="C27" s="777"/>
      <c r="D27" s="777"/>
      <c r="E27" s="777"/>
      <c r="F27" s="397"/>
      <c r="G27" s="397"/>
      <c r="H27" s="397"/>
      <c r="I27" s="777"/>
      <c r="J27" s="777"/>
      <c r="K27" s="777"/>
      <c r="L27" s="420"/>
      <c r="M27" s="420"/>
      <c r="N27" s="777" t="s">
        <v>353</v>
      </c>
      <c r="O27" s="777"/>
      <c r="P27" s="777"/>
      <c r="Q27" s="498"/>
      <c r="R27" s="498"/>
      <c r="S27" s="498"/>
      <c r="T27" s="412"/>
      <c r="U27" s="412"/>
      <c r="V27" s="412"/>
      <c r="W27" s="412"/>
      <c r="X27" s="412"/>
      <c r="Y27" s="412"/>
      <c r="Z27" s="412"/>
      <c r="AA27" s="412"/>
      <c r="AB27" s="412"/>
      <c r="AC27" s="412"/>
      <c r="AD27" s="495"/>
      <c r="AE27" s="412"/>
      <c r="AF27" s="412"/>
      <c r="AG27" s="412"/>
      <c r="AH27" s="412"/>
      <c r="AI27" s="412"/>
      <c r="AJ27" s="412"/>
      <c r="AK27" s="412"/>
      <c r="AL27" s="412"/>
      <c r="AM27" s="412"/>
      <c r="AN27" s="412"/>
    </row>
    <row r="28" spans="1:40" s="398" customFormat="1" ht="17" customHeight="1" x14ac:dyDescent="0.2">
      <c r="A28" s="750" t="s">
        <v>788</v>
      </c>
      <c r="B28" s="750"/>
      <c r="C28" s="750"/>
      <c r="D28" s="750"/>
      <c r="E28" s="750"/>
      <c r="F28" s="397"/>
      <c r="G28" s="397"/>
      <c r="H28" s="397"/>
      <c r="I28" s="750"/>
      <c r="J28" s="750"/>
      <c r="K28" s="750"/>
      <c r="L28" s="420"/>
      <c r="M28" s="420"/>
      <c r="N28" s="750" t="s">
        <v>374</v>
      </c>
      <c r="O28" s="750"/>
      <c r="P28" s="750"/>
      <c r="Q28" s="497"/>
      <c r="R28" s="497"/>
      <c r="S28" s="499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95"/>
      <c r="AE28" s="412"/>
      <c r="AF28" s="412"/>
      <c r="AG28" s="412"/>
      <c r="AH28" s="412"/>
      <c r="AI28" s="412"/>
      <c r="AJ28" s="412"/>
      <c r="AK28" s="412"/>
      <c r="AL28" s="412"/>
      <c r="AM28" s="412"/>
      <c r="AN28" s="412"/>
    </row>
    <row r="29" spans="1:40" s="328" customFormat="1" ht="14" x14ac:dyDescent="0.15">
      <c r="A29" s="438"/>
      <c r="B29" s="443"/>
      <c r="C29" s="443"/>
      <c r="D29" s="443"/>
      <c r="E29" s="443"/>
      <c r="F29" s="442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43"/>
      <c r="R29" s="442"/>
      <c r="S29" s="340"/>
      <c r="T29" s="340"/>
      <c r="U29" s="340"/>
      <c r="V29" s="340"/>
      <c r="W29" s="340"/>
      <c r="X29" s="340"/>
      <c r="Y29" s="340"/>
      <c r="Z29" s="340"/>
      <c r="AA29" s="340"/>
      <c r="AB29" s="340"/>
      <c r="AC29" s="340"/>
      <c r="AD29" s="431"/>
      <c r="AE29" s="340"/>
      <c r="AF29" s="340"/>
      <c r="AG29" s="340"/>
      <c r="AH29" s="340"/>
      <c r="AI29" s="340"/>
      <c r="AJ29" s="340"/>
      <c r="AK29" s="340"/>
      <c r="AL29" s="340"/>
      <c r="AM29" s="340"/>
      <c r="AN29" s="340"/>
    </row>
    <row r="30" spans="1:40" s="328" customFormat="1" ht="14" x14ac:dyDescent="0.15">
      <c r="A30" s="438"/>
      <c r="B30" s="441"/>
      <c r="C30" s="441"/>
      <c r="D30" s="441"/>
      <c r="E30" s="441"/>
      <c r="F30" s="440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41"/>
      <c r="R30" s="440"/>
      <c r="S30" s="340"/>
      <c r="T30" s="340"/>
      <c r="U30" s="340"/>
      <c r="V30" s="340"/>
      <c r="W30" s="340"/>
      <c r="X30" s="340"/>
      <c r="Y30" s="340"/>
      <c r="Z30" s="340"/>
      <c r="AA30" s="340"/>
      <c r="AB30" s="340"/>
      <c r="AC30" s="340"/>
      <c r="AD30" s="431"/>
      <c r="AE30" s="340"/>
      <c r="AF30" s="340"/>
      <c r="AG30" s="340"/>
      <c r="AH30" s="340"/>
      <c r="AI30" s="340"/>
      <c r="AJ30" s="340"/>
      <c r="AK30" s="340"/>
      <c r="AL30" s="340"/>
      <c r="AM30" s="340"/>
      <c r="AN30" s="340"/>
    </row>
    <row r="31" spans="1:40" s="328" customFormat="1" ht="14" x14ac:dyDescent="0.15">
      <c r="A31" s="438"/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  <c r="N31" s="439"/>
      <c r="O31" s="439"/>
      <c r="P31" s="439"/>
      <c r="Q31" s="439"/>
      <c r="R31" s="439"/>
      <c r="S31" s="340"/>
      <c r="T31" s="340"/>
      <c r="U31" s="340"/>
      <c r="V31" s="340"/>
      <c r="W31" s="340"/>
      <c r="X31" s="340"/>
      <c r="Y31" s="340"/>
      <c r="Z31" s="340"/>
      <c r="AA31" s="340"/>
      <c r="AB31" s="340"/>
      <c r="AC31" s="340"/>
      <c r="AD31" s="431"/>
      <c r="AE31" s="340"/>
      <c r="AF31" s="340"/>
      <c r="AG31" s="340"/>
      <c r="AH31" s="340"/>
      <c r="AI31" s="340"/>
      <c r="AJ31" s="340"/>
      <c r="AK31" s="340"/>
      <c r="AL31" s="340"/>
      <c r="AM31" s="340"/>
      <c r="AN31" s="340"/>
    </row>
    <row r="32" spans="1:40" s="328" customFormat="1" ht="14" x14ac:dyDescent="0.15">
      <c r="A32" s="438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  <c r="AA32" s="340"/>
      <c r="AB32" s="340"/>
      <c r="AC32" s="340"/>
      <c r="AD32" s="431"/>
      <c r="AE32" s="340"/>
      <c r="AF32" s="340"/>
      <c r="AG32" s="340"/>
      <c r="AH32" s="340"/>
      <c r="AI32" s="340"/>
      <c r="AJ32" s="340"/>
      <c r="AK32" s="340"/>
      <c r="AL32" s="340"/>
      <c r="AM32" s="340"/>
      <c r="AN32" s="340"/>
    </row>
    <row r="33" spans="1:40" s="328" customFormat="1" ht="14" x14ac:dyDescent="0.15">
      <c r="A33" s="438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431"/>
      <c r="AE33" s="340"/>
      <c r="AF33" s="340"/>
      <c r="AG33" s="340"/>
      <c r="AH33" s="340"/>
      <c r="AI33" s="340"/>
      <c r="AJ33" s="340"/>
      <c r="AK33" s="340"/>
      <c r="AL33" s="340"/>
      <c r="AM33" s="340"/>
      <c r="AN33" s="340"/>
    </row>
    <row r="34" spans="1:40" s="328" customFormat="1" ht="14" x14ac:dyDescent="0.15">
      <c r="A34" s="438"/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431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</row>
    <row r="35" spans="1:40" s="328" customFormat="1" ht="14" x14ac:dyDescent="0.15">
      <c r="A35" s="438"/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40"/>
      <c r="AB35" s="340"/>
      <c r="AC35" s="340"/>
      <c r="AD35" s="431"/>
      <c r="AE35" s="340"/>
      <c r="AF35" s="340"/>
      <c r="AG35" s="340"/>
      <c r="AH35" s="340"/>
      <c r="AI35" s="340"/>
      <c r="AJ35" s="340"/>
      <c r="AK35" s="340"/>
      <c r="AL35" s="340"/>
      <c r="AM35" s="340"/>
      <c r="AN35" s="340"/>
    </row>
    <row r="36" spans="1:40" s="328" customFormat="1" ht="14" x14ac:dyDescent="0.15">
      <c r="A36" s="438"/>
      <c r="B36" s="34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  <c r="AA36" s="340"/>
      <c r="AB36" s="340"/>
      <c r="AC36" s="340"/>
      <c r="AD36" s="431"/>
      <c r="AE36" s="340"/>
      <c r="AF36" s="340"/>
      <c r="AG36" s="340"/>
      <c r="AH36" s="340"/>
      <c r="AI36" s="340"/>
      <c r="AJ36" s="340"/>
      <c r="AK36" s="340"/>
      <c r="AL36" s="340"/>
      <c r="AM36" s="340"/>
      <c r="AN36" s="340"/>
    </row>
    <row r="37" spans="1:40" s="328" customFormat="1" ht="14" x14ac:dyDescent="0.15">
      <c r="A37" s="438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  <c r="AA37" s="340"/>
      <c r="AB37" s="340"/>
      <c r="AC37" s="340"/>
      <c r="AD37" s="431"/>
      <c r="AE37" s="340"/>
      <c r="AF37" s="340"/>
      <c r="AG37" s="340"/>
      <c r="AH37" s="340"/>
      <c r="AI37" s="340"/>
      <c r="AJ37" s="340"/>
      <c r="AK37" s="340"/>
      <c r="AL37" s="340"/>
      <c r="AM37" s="340"/>
      <c r="AN37" s="340"/>
    </row>
    <row r="38" spans="1:40" s="328" customFormat="1" ht="14" x14ac:dyDescent="0.15">
      <c r="A38" s="438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  <c r="AA38" s="340"/>
      <c r="AB38" s="340"/>
      <c r="AC38" s="340"/>
      <c r="AD38" s="431"/>
      <c r="AE38" s="340"/>
      <c r="AF38" s="340"/>
      <c r="AG38" s="340"/>
      <c r="AH38" s="340"/>
      <c r="AI38" s="340"/>
      <c r="AJ38" s="340"/>
      <c r="AK38" s="340"/>
      <c r="AL38" s="340"/>
      <c r="AM38" s="340"/>
      <c r="AN38" s="340"/>
    </row>
    <row r="39" spans="1:40" x14ac:dyDescent="0.2">
      <c r="A39" s="200"/>
      <c r="B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</sheetData>
  <mergeCells count="52">
    <mergeCell ref="A27:E27"/>
    <mergeCell ref="I27:K27"/>
    <mergeCell ref="A28:E28"/>
    <mergeCell ref="I28:K28"/>
    <mergeCell ref="N21:P21"/>
    <mergeCell ref="N27:P27"/>
    <mergeCell ref="N28:P28"/>
    <mergeCell ref="F6:F8"/>
    <mergeCell ref="J6:J8"/>
    <mergeCell ref="N19:P19"/>
    <mergeCell ref="A20:E20"/>
    <mergeCell ref="A21:E21"/>
    <mergeCell ref="I21:K21"/>
    <mergeCell ref="H7:H8"/>
    <mergeCell ref="I7:I8"/>
    <mergeCell ref="AJ6:AJ8"/>
    <mergeCell ref="AI6:AI8"/>
    <mergeCell ref="A2:R2"/>
    <mergeCell ref="A3:R3"/>
    <mergeCell ref="A6:A8"/>
    <mergeCell ref="B6:B8"/>
    <mergeCell ref="C6:C8"/>
    <mergeCell ref="E6:E8"/>
    <mergeCell ref="R6:R8"/>
    <mergeCell ref="M6:M8"/>
    <mergeCell ref="P6:P8"/>
    <mergeCell ref="Q6:Q8"/>
    <mergeCell ref="G6:I6"/>
    <mergeCell ref="K6:L6"/>
    <mergeCell ref="D6:D8"/>
    <mergeCell ref="A19:E19"/>
    <mergeCell ref="K7:K8"/>
    <mergeCell ref="Z6:Z8"/>
    <mergeCell ref="AE6:AE8"/>
    <mergeCell ref="S6:S8"/>
    <mergeCell ref="T6:T8"/>
    <mergeCell ref="U6:U8"/>
    <mergeCell ref="V6:V8"/>
    <mergeCell ref="W6:W8"/>
    <mergeCell ref="X6:X8"/>
    <mergeCell ref="AA6:AA8"/>
    <mergeCell ref="Y6:Y8"/>
    <mergeCell ref="N6:N8"/>
    <mergeCell ref="L7:L8"/>
    <mergeCell ref="G7:G8"/>
    <mergeCell ref="AG6:AG8"/>
    <mergeCell ref="AH6:AH8"/>
    <mergeCell ref="AB6:AB8"/>
    <mergeCell ref="O6:O8"/>
    <mergeCell ref="AC6:AC8"/>
    <mergeCell ref="AF6:AF8"/>
    <mergeCell ref="AD6:AD8"/>
  </mergeCells>
  <printOptions horizontalCentered="1"/>
  <pageMargins left="0.23" right="0.77" top="0.95866141699999996" bottom="0.74803149606299202" header="0.31496062992126" footer="0.31496062992126"/>
  <pageSetup paperSize="5" scale="55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R32"/>
  <sheetViews>
    <sheetView view="pageBreakPreview" zoomScale="80" zoomScaleNormal="80" zoomScaleSheetLayoutView="80" workbookViewId="0">
      <selection activeCell="G15" sqref="G15"/>
    </sheetView>
  </sheetViews>
  <sheetFormatPr baseColWidth="10" defaultColWidth="8.83203125" defaultRowHeight="15" x14ac:dyDescent="0.2"/>
  <cols>
    <col min="1" max="1" width="6.5" style="25" bestFit="1" customWidth="1"/>
    <col min="2" max="2" width="29.1640625" style="25" customWidth="1"/>
    <col min="3" max="3" width="16.83203125" style="25" customWidth="1"/>
    <col min="4" max="4" width="11.1640625" style="25" customWidth="1"/>
    <col min="5" max="5" width="13.83203125" style="25" customWidth="1"/>
    <col min="6" max="6" width="11.1640625" style="25" customWidth="1"/>
    <col min="7" max="7" width="8.6640625" style="25" customWidth="1"/>
    <col min="8" max="8" width="8" style="25" customWidth="1"/>
    <col min="9" max="9" width="15.83203125" style="25" customWidth="1"/>
    <col min="10" max="10" width="11.6640625" style="25" customWidth="1"/>
    <col min="11" max="11" width="10.5" style="25" customWidth="1"/>
    <col min="12" max="12" width="9.5" style="25" customWidth="1"/>
    <col min="13" max="13" width="13.33203125" style="25" customWidth="1"/>
    <col min="14" max="14" width="11.1640625" style="25" customWidth="1"/>
    <col min="15" max="15" width="18.83203125" style="25" bestFit="1" customWidth="1"/>
    <col min="16" max="16" width="14.1640625" style="25" customWidth="1"/>
    <col min="17" max="17" width="14" style="25" customWidth="1"/>
    <col min="20" max="20" width="12.33203125" bestFit="1" customWidth="1"/>
  </cols>
  <sheetData>
    <row r="1" spans="1:17" s="398" customFormat="1" ht="31" customHeight="1" x14ac:dyDescent="0.2">
      <c r="A1" s="805" t="s">
        <v>341</v>
      </c>
      <c r="B1" s="805"/>
      <c r="C1" s="805"/>
      <c r="D1" s="805"/>
      <c r="E1" s="805"/>
      <c r="F1" s="805"/>
      <c r="G1" s="805"/>
      <c r="H1" s="805"/>
      <c r="I1" s="805"/>
      <c r="J1" s="805"/>
      <c r="K1" s="805"/>
      <c r="L1" s="805"/>
      <c r="M1" s="805"/>
      <c r="N1" s="805"/>
      <c r="O1" s="805"/>
      <c r="P1" s="805"/>
      <c r="Q1" s="805"/>
    </row>
    <row r="2" spans="1:17" s="398" customFormat="1" ht="31" customHeight="1" x14ac:dyDescent="0.2">
      <c r="A2" s="805" t="s">
        <v>346</v>
      </c>
      <c r="B2" s="805"/>
      <c r="C2" s="805"/>
      <c r="D2" s="805"/>
      <c r="E2" s="805"/>
      <c r="F2" s="805"/>
      <c r="G2" s="805"/>
      <c r="H2" s="805"/>
      <c r="I2" s="805"/>
      <c r="J2" s="805"/>
      <c r="K2" s="805"/>
      <c r="L2" s="805"/>
      <c r="M2" s="805"/>
      <c r="N2" s="805"/>
      <c r="O2" s="805"/>
      <c r="P2" s="805"/>
      <c r="Q2" s="805"/>
    </row>
    <row r="3" spans="1:17" s="328" customFormat="1" ht="25" x14ac:dyDescent="0.25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</row>
    <row r="4" spans="1:17" s="328" customFormat="1" ht="20" customHeight="1" thickBot="1" x14ac:dyDescent="0.2">
      <c r="A4" s="740" t="s">
        <v>342</v>
      </c>
      <c r="B4" s="740"/>
      <c r="C4" s="344" t="s">
        <v>347</v>
      </c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</row>
    <row r="5" spans="1:17" s="375" customFormat="1" ht="33" customHeight="1" x14ac:dyDescent="0.15">
      <c r="A5" s="743" t="s">
        <v>735</v>
      </c>
      <c r="B5" s="728" t="s">
        <v>615</v>
      </c>
      <c r="C5" s="728" t="s">
        <v>646</v>
      </c>
      <c r="D5" s="728"/>
      <c r="E5" s="728" t="s">
        <v>736</v>
      </c>
      <c r="F5" s="728" t="s">
        <v>737</v>
      </c>
      <c r="G5" s="728" t="s">
        <v>738</v>
      </c>
      <c r="H5" s="728" t="s">
        <v>638</v>
      </c>
      <c r="I5" s="728" t="s">
        <v>793</v>
      </c>
      <c r="J5" s="728" t="s">
        <v>639</v>
      </c>
      <c r="K5" s="728"/>
      <c r="L5" s="728" t="s">
        <v>641</v>
      </c>
      <c r="M5" s="728" t="s">
        <v>642</v>
      </c>
      <c r="N5" s="728" t="s">
        <v>652</v>
      </c>
      <c r="O5" s="728" t="s">
        <v>791</v>
      </c>
      <c r="P5" s="728" t="s">
        <v>792</v>
      </c>
      <c r="Q5" s="731" t="s">
        <v>624</v>
      </c>
    </row>
    <row r="6" spans="1:17" s="330" customFormat="1" ht="38.25" customHeight="1" thickBot="1" x14ac:dyDescent="0.2">
      <c r="A6" s="745"/>
      <c r="B6" s="730"/>
      <c r="C6" s="424" t="s">
        <v>616</v>
      </c>
      <c r="D6" s="424" t="s">
        <v>617</v>
      </c>
      <c r="E6" s="730"/>
      <c r="F6" s="730"/>
      <c r="G6" s="730"/>
      <c r="H6" s="730"/>
      <c r="I6" s="730"/>
      <c r="J6" s="425" t="s">
        <v>645</v>
      </c>
      <c r="K6" s="425" t="s">
        <v>646</v>
      </c>
      <c r="L6" s="730"/>
      <c r="M6" s="730"/>
      <c r="N6" s="730"/>
      <c r="O6" s="730"/>
      <c r="P6" s="730"/>
      <c r="Q6" s="733"/>
    </row>
    <row r="7" spans="1:17" s="330" customFormat="1" ht="23" customHeight="1" thickBot="1" x14ac:dyDescent="0.2">
      <c r="A7" s="390">
        <v>1</v>
      </c>
      <c r="B7" s="391">
        <v>2</v>
      </c>
      <c r="C7" s="391">
        <v>3</v>
      </c>
      <c r="D7" s="392">
        <v>4</v>
      </c>
      <c r="E7" s="392">
        <v>5</v>
      </c>
      <c r="F7" s="392">
        <v>6</v>
      </c>
      <c r="G7" s="392">
        <v>7</v>
      </c>
      <c r="H7" s="392">
        <v>8</v>
      </c>
      <c r="I7" s="392">
        <v>9</v>
      </c>
      <c r="J7" s="391">
        <v>10</v>
      </c>
      <c r="K7" s="391">
        <v>11</v>
      </c>
      <c r="L7" s="391">
        <v>12</v>
      </c>
      <c r="M7" s="392">
        <v>13</v>
      </c>
      <c r="N7" s="392">
        <v>14</v>
      </c>
      <c r="O7" s="391">
        <v>15</v>
      </c>
      <c r="P7" s="392">
        <v>16</v>
      </c>
      <c r="Q7" s="393">
        <v>17</v>
      </c>
    </row>
    <row r="8" spans="1:17" s="328" customFormat="1" ht="23" customHeight="1" thickTop="1" x14ac:dyDescent="0.15">
      <c r="A8" s="367"/>
      <c r="B8" s="341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68"/>
      <c r="P8" s="341"/>
      <c r="Q8" s="377"/>
    </row>
    <row r="9" spans="1:17" s="417" customFormat="1" ht="29" customHeight="1" x14ac:dyDescent="0.2">
      <c r="A9" s="378" t="s">
        <v>52</v>
      </c>
      <c r="B9" s="349" t="s">
        <v>739</v>
      </c>
      <c r="C9" s="411"/>
      <c r="D9" s="411"/>
      <c r="E9" s="411"/>
      <c r="F9" s="411"/>
      <c r="G9" s="411"/>
      <c r="H9" s="411"/>
      <c r="I9" s="411"/>
      <c r="J9" s="411"/>
      <c r="K9" s="411"/>
      <c r="L9" s="411"/>
      <c r="M9" s="411"/>
      <c r="N9" s="411"/>
      <c r="O9" s="410"/>
      <c r="P9" s="411"/>
      <c r="Q9" s="414"/>
    </row>
    <row r="10" spans="1:17" s="419" customFormat="1" ht="29" customHeight="1" x14ac:dyDescent="0.2">
      <c r="A10" s="378" t="s">
        <v>54</v>
      </c>
      <c r="B10" s="349" t="s">
        <v>522</v>
      </c>
      <c r="C10" s="389" t="s">
        <v>213</v>
      </c>
      <c r="D10" s="418"/>
      <c r="E10" s="418"/>
      <c r="F10" s="418"/>
      <c r="G10" s="418"/>
      <c r="H10" s="418"/>
      <c r="I10" s="418"/>
      <c r="J10" s="411"/>
      <c r="K10" s="411"/>
      <c r="L10" s="411"/>
      <c r="M10" s="411"/>
      <c r="N10" s="411"/>
      <c r="O10" s="411"/>
      <c r="P10" s="411"/>
      <c r="Q10" s="414"/>
    </row>
    <row r="11" spans="1:17" s="420" customFormat="1" ht="29" customHeight="1" x14ac:dyDescent="0.2">
      <c r="A11" s="378"/>
      <c r="B11" s="389"/>
      <c r="C11" s="387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1"/>
      <c r="P11" s="411"/>
      <c r="Q11" s="414"/>
    </row>
    <row r="12" spans="1:17" s="419" customFormat="1" ht="29" customHeight="1" x14ac:dyDescent="0.2">
      <c r="A12" s="378"/>
      <c r="B12" s="365"/>
      <c r="C12" s="387"/>
      <c r="D12" s="411"/>
      <c r="E12" s="411"/>
      <c r="F12" s="411"/>
      <c r="G12" s="411"/>
      <c r="H12" s="411"/>
      <c r="I12" s="411"/>
      <c r="J12" s="411"/>
      <c r="K12" s="411"/>
      <c r="L12" s="411"/>
      <c r="M12" s="411"/>
      <c r="N12" s="411"/>
      <c r="O12" s="421"/>
      <c r="P12" s="411"/>
      <c r="Q12" s="414"/>
    </row>
    <row r="13" spans="1:17" s="419" customFormat="1" ht="29" customHeight="1" x14ac:dyDescent="0.2">
      <c r="A13" s="378" t="s">
        <v>56</v>
      </c>
      <c r="B13" s="349" t="s">
        <v>740</v>
      </c>
      <c r="C13" s="389" t="s">
        <v>213</v>
      </c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411"/>
      <c r="P13" s="411"/>
      <c r="Q13" s="414"/>
    </row>
    <row r="14" spans="1:17" s="419" customFormat="1" ht="29" customHeight="1" x14ac:dyDescent="0.2">
      <c r="A14" s="378"/>
      <c r="B14" s="389"/>
      <c r="C14" s="389"/>
      <c r="D14" s="411"/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389"/>
      <c r="P14" s="411"/>
      <c r="Q14" s="414"/>
    </row>
    <row r="15" spans="1:17" s="419" customFormat="1" ht="29" customHeight="1" x14ac:dyDescent="0.2">
      <c r="A15" s="378"/>
      <c r="B15" s="411"/>
      <c r="C15" s="389"/>
      <c r="D15" s="411"/>
      <c r="E15" s="411"/>
      <c r="F15" s="411"/>
      <c r="G15" s="411"/>
      <c r="H15" s="411"/>
      <c r="I15" s="411"/>
      <c r="J15" s="411"/>
      <c r="K15" s="411"/>
      <c r="L15" s="411"/>
      <c r="M15" s="411"/>
      <c r="N15" s="422"/>
      <c r="O15" s="413"/>
      <c r="P15" s="411"/>
      <c r="Q15" s="414"/>
    </row>
    <row r="16" spans="1:17" s="419" customFormat="1" ht="29" customHeight="1" x14ac:dyDescent="0.2">
      <c r="A16" s="423" t="s">
        <v>58</v>
      </c>
      <c r="B16" s="349" t="s">
        <v>536</v>
      </c>
      <c r="C16" s="389" t="s">
        <v>213</v>
      </c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1"/>
      <c r="O16" s="411"/>
      <c r="P16" s="411"/>
      <c r="Q16" s="414"/>
    </row>
    <row r="17" spans="1:18" s="419" customFormat="1" ht="29" customHeight="1" x14ac:dyDescent="0.2">
      <c r="A17" s="378"/>
      <c r="B17" s="389"/>
      <c r="C17" s="389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1"/>
      <c r="P17" s="411"/>
      <c r="Q17" s="414"/>
    </row>
    <row r="18" spans="1:18" s="419" customFormat="1" ht="29" customHeight="1" x14ac:dyDescent="0.2">
      <c r="A18" s="378"/>
      <c r="B18" s="365"/>
      <c r="C18" s="389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1"/>
      <c r="Q18" s="414"/>
    </row>
    <row r="19" spans="1:18" s="419" customFormat="1" ht="29" customHeight="1" x14ac:dyDescent="0.2">
      <c r="A19" s="423" t="s">
        <v>60</v>
      </c>
      <c r="B19" s="349" t="s">
        <v>552</v>
      </c>
      <c r="C19" s="389" t="s">
        <v>213</v>
      </c>
      <c r="D19" s="415"/>
      <c r="E19" s="415"/>
      <c r="F19" s="416"/>
      <c r="G19" s="416"/>
      <c r="H19" s="416"/>
      <c r="I19" s="416"/>
      <c r="J19" s="411"/>
      <c r="K19" s="411"/>
      <c r="L19" s="411"/>
      <c r="M19" s="411"/>
      <c r="N19" s="411"/>
      <c r="O19" s="411"/>
      <c r="P19" s="411"/>
      <c r="Q19" s="414"/>
    </row>
    <row r="20" spans="1:18" s="328" customFormat="1" ht="23" customHeight="1" thickBot="1" x14ac:dyDescent="0.2">
      <c r="A20" s="361"/>
      <c r="B20" s="405"/>
      <c r="C20" s="406"/>
      <c r="D20" s="406"/>
      <c r="E20" s="406"/>
      <c r="F20" s="407"/>
      <c r="G20" s="407"/>
      <c r="H20" s="407"/>
      <c r="I20" s="407"/>
      <c r="J20" s="408"/>
      <c r="K20" s="408"/>
      <c r="L20" s="408"/>
      <c r="M20" s="408"/>
      <c r="N20" s="408"/>
      <c r="O20" s="408"/>
      <c r="P20" s="408"/>
      <c r="Q20" s="409"/>
    </row>
    <row r="21" spans="1:18" s="328" customFormat="1" ht="14" x14ac:dyDescent="0.15">
      <c r="A21" s="329"/>
      <c r="B21" s="335"/>
      <c r="C21" s="335"/>
      <c r="D21" s="335"/>
      <c r="E21" s="335"/>
      <c r="F21" s="334"/>
      <c r="G21" s="334"/>
      <c r="H21" s="334"/>
      <c r="I21" s="334"/>
      <c r="J21" s="333"/>
      <c r="K21" s="333"/>
      <c r="L21" s="333"/>
      <c r="M21" s="333"/>
      <c r="N21" s="333"/>
      <c r="O21" s="374"/>
      <c r="P21" s="374"/>
      <c r="Q21" s="374"/>
    </row>
    <row r="22" spans="1:18" s="328" customFormat="1" ht="14" x14ac:dyDescent="0.15">
      <c r="A22" s="329"/>
      <c r="B22" s="335"/>
      <c r="C22" s="335"/>
      <c r="D22" s="335"/>
      <c r="E22" s="333"/>
      <c r="F22" s="335"/>
      <c r="G22" s="335"/>
      <c r="H22" s="335"/>
      <c r="I22" s="335"/>
      <c r="J22" s="333"/>
      <c r="K22" s="333"/>
      <c r="L22" s="333"/>
      <c r="M22" s="333"/>
      <c r="N22" s="333"/>
      <c r="O22" s="333"/>
      <c r="P22" s="333"/>
      <c r="Q22" s="336"/>
    </row>
    <row r="23" spans="1:18" s="398" customFormat="1" ht="17" customHeight="1" x14ac:dyDescent="0.2">
      <c r="A23" s="750" t="s">
        <v>116</v>
      </c>
      <c r="B23" s="750"/>
      <c r="C23" s="750"/>
      <c r="D23" s="750"/>
      <c r="E23" s="750"/>
      <c r="F23" s="397"/>
      <c r="G23" s="397"/>
      <c r="H23" s="397"/>
      <c r="I23" s="778" t="s">
        <v>785</v>
      </c>
      <c r="J23" s="778"/>
      <c r="K23" s="778"/>
      <c r="L23" s="778"/>
      <c r="M23" s="778"/>
      <c r="N23" s="778"/>
      <c r="O23" s="778"/>
      <c r="P23" s="778"/>
      <c r="Q23" s="778"/>
    </row>
    <row r="24" spans="1:18" s="398" customFormat="1" ht="17" customHeight="1" x14ac:dyDescent="0.2">
      <c r="A24" s="750" t="s">
        <v>377</v>
      </c>
      <c r="B24" s="750"/>
      <c r="C24" s="750"/>
      <c r="D24" s="750"/>
      <c r="E24" s="750"/>
      <c r="F24" s="397"/>
      <c r="G24" s="397"/>
      <c r="H24" s="397"/>
      <c r="I24" s="397"/>
      <c r="J24" s="397"/>
      <c r="K24" s="399"/>
      <c r="L24" s="397"/>
      <c r="M24" s="397"/>
      <c r="N24" s="397"/>
      <c r="O24" s="397"/>
      <c r="P24" s="397"/>
      <c r="Q24" s="400"/>
    </row>
    <row r="25" spans="1:18" s="398" customFormat="1" ht="17" customHeight="1" x14ac:dyDescent="0.2">
      <c r="A25" s="750" t="s">
        <v>786</v>
      </c>
      <c r="B25" s="750"/>
      <c r="C25" s="750"/>
      <c r="D25" s="750"/>
      <c r="E25" s="750"/>
      <c r="F25" s="397"/>
      <c r="G25" s="397"/>
      <c r="H25" s="397"/>
      <c r="I25" s="778" t="s">
        <v>115</v>
      </c>
      <c r="J25" s="778"/>
      <c r="K25" s="778"/>
      <c r="L25" s="778"/>
      <c r="M25" s="778"/>
      <c r="N25" s="778"/>
      <c r="O25" s="778"/>
      <c r="P25" s="778"/>
      <c r="Q25" s="778"/>
    </row>
    <row r="26" spans="1:18" s="398" customFormat="1" ht="17" customHeight="1" x14ac:dyDescent="0.2">
      <c r="A26" s="400"/>
      <c r="B26" s="400"/>
      <c r="C26" s="400"/>
      <c r="D26" s="397"/>
      <c r="E26" s="397"/>
      <c r="F26" s="397"/>
      <c r="G26" s="397"/>
      <c r="H26" s="397"/>
      <c r="I26" s="397"/>
      <c r="J26" s="397"/>
      <c r="K26" s="400"/>
      <c r="L26" s="397"/>
      <c r="M26" s="397"/>
      <c r="N26" s="397"/>
      <c r="O26" s="397"/>
      <c r="P26" s="397"/>
      <c r="Q26" s="400"/>
    </row>
    <row r="27" spans="1:18" s="398" customFormat="1" ht="17" customHeight="1" x14ac:dyDescent="0.2">
      <c r="A27" s="400"/>
      <c r="B27" s="400"/>
      <c r="C27" s="400"/>
      <c r="D27" s="397"/>
      <c r="E27" s="397"/>
      <c r="F27" s="397"/>
      <c r="G27" s="397"/>
      <c r="H27" s="397"/>
      <c r="I27" s="397"/>
      <c r="J27" s="397"/>
      <c r="K27" s="400"/>
      <c r="L27" s="397"/>
      <c r="M27" s="397"/>
      <c r="N27" s="397"/>
      <c r="O27" s="426"/>
      <c r="P27" s="426"/>
      <c r="Q27" s="426"/>
      <c r="R27" s="426"/>
    </row>
    <row r="28" spans="1:18" s="398" customFormat="1" ht="17" customHeight="1" x14ac:dyDescent="0.2">
      <c r="A28" s="400"/>
      <c r="B28" s="400"/>
      <c r="C28" s="400"/>
      <c r="D28" s="397"/>
      <c r="E28" s="397"/>
      <c r="F28" s="397"/>
      <c r="G28" s="397"/>
      <c r="H28" s="397"/>
      <c r="I28" s="397"/>
      <c r="J28" s="397"/>
      <c r="K28" s="400"/>
      <c r="L28" s="397"/>
      <c r="M28" s="397"/>
      <c r="N28" s="397"/>
      <c r="O28" s="427"/>
      <c r="P28" s="427"/>
      <c r="Q28" s="427"/>
      <c r="R28" s="428"/>
    </row>
    <row r="29" spans="1:18" s="398" customFormat="1" ht="17" customHeight="1" x14ac:dyDescent="0.2">
      <c r="A29" s="400"/>
      <c r="B29" s="400"/>
      <c r="C29" s="400"/>
      <c r="D29" s="397"/>
      <c r="E29" s="397"/>
      <c r="F29" s="397"/>
      <c r="G29" s="397"/>
      <c r="H29" s="397"/>
      <c r="I29" s="397"/>
      <c r="J29" s="397"/>
      <c r="K29" s="400"/>
      <c r="L29" s="397"/>
      <c r="M29" s="397"/>
      <c r="N29" s="397"/>
      <c r="O29" s="401"/>
      <c r="P29" s="401"/>
      <c r="Q29" s="403"/>
    </row>
    <row r="30" spans="1:18" s="398" customFormat="1" ht="17" customHeight="1" x14ac:dyDescent="0.2">
      <c r="A30" s="400"/>
      <c r="B30" s="400"/>
      <c r="C30" s="400"/>
      <c r="D30" s="397"/>
      <c r="E30" s="397"/>
      <c r="F30" s="397"/>
      <c r="G30" s="397"/>
      <c r="H30" s="397"/>
      <c r="I30" s="397"/>
      <c r="J30" s="397"/>
      <c r="K30" s="400"/>
      <c r="L30" s="397"/>
      <c r="M30" s="397"/>
      <c r="N30" s="397"/>
      <c r="O30" s="400"/>
      <c r="P30" s="400"/>
      <c r="Q30" s="399"/>
    </row>
    <row r="31" spans="1:18" s="429" customFormat="1" ht="17" customHeight="1" x14ac:dyDescent="0.2">
      <c r="A31" s="777" t="s">
        <v>787</v>
      </c>
      <c r="B31" s="777"/>
      <c r="C31" s="777"/>
      <c r="D31" s="777"/>
      <c r="E31" s="777"/>
      <c r="F31" s="397"/>
      <c r="G31" s="397"/>
      <c r="H31" s="397"/>
      <c r="I31" s="777" t="s">
        <v>353</v>
      </c>
      <c r="J31" s="777"/>
      <c r="K31" s="777"/>
      <c r="L31" s="777"/>
      <c r="M31" s="777"/>
      <c r="N31" s="777"/>
      <c r="O31" s="777"/>
      <c r="P31" s="777"/>
      <c r="Q31" s="777"/>
    </row>
    <row r="32" spans="1:18" s="429" customFormat="1" ht="17" customHeight="1" x14ac:dyDescent="0.2">
      <c r="A32" s="750" t="s">
        <v>788</v>
      </c>
      <c r="B32" s="750"/>
      <c r="C32" s="750"/>
      <c r="D32" s="750"/>
      <c r="E32" s="750"/>
      <c r="F32" s="397"/>
      <c r="G32" s="397"/>
      <c r="H32" s="397"/>
      <c r="I32" s="750" t="s">
        <v>374</v>
      </c>
      <c r="J32" s="750"/>
      <c r="K32" s="750"/>
      <c r="L32" s="750"/>
      <c r="M32" s="750"/>
      <c r="N32" s="750"/>
      <c r="O32" s="750"/>
      <c r="P32" s="750"/>
      <c r="Q32" s="750"/>
    </row>
  </sheetData>
  <mergeCells count="27">
    <mergeCell ref="A31:E31"/>
    <mergeCell ref="A32:E32"/>
    <mergeCell ref="I23:Q23"/>
    <mergeCell ref="I25:Q25"/>
    <mergeCell ref="I31:Q31"/>
    <mergeCell ref="I32:Q32"/>
    <mergeCell ref="A23:E23"/>
    <mergeCell ref="A24:E24"/>
    <mergeCell ref="A25:E25"/>
    <mergeCell ref="A1:Q1"/>
    <mergeCell ref="A2:Q2"/>
    <mergeCell ref="A4:B4"/>
    <mergeCell ref="A5:A6"/>
    <mergeCell ref="B5:B6"/>
    <mergeCell ref="C5:D5"/>
    <mergeCell ref="E5:E6"/>
    <mergeCell ref="F5:F6"/>
    <mergeCell ref="G5:G6"/>
    <mergeCell ref="H5:H6"/>
    <mergeCell ref="P5:P6"/>
    <mergeCell ref="Q5:Q6"/>
    <mergeCell ref="O5:O6"/>
    <mergeCell ref="I5:I6"/>
    <mergeCell ref="L5:L6"/>
    <mergeCell ref="M5:M6"/>
    <mergeCell ref="J5:K5"/>
    <mergeCell ref="N5:N6"/>
  </mergeCells>
  <printOptions horizontalCentered="1"/>
  <pageMargins left="0.4" right="0.77" top="0.95866141699999996" bottom="0.74803149606299202" header="0.31496062992126" footer="0.31496062992126"/>
  <pageSetup paperSize="5" scale="6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MASTER</vt:lpstr>
      <vt:lpstr>KIB B MASTER</vt:lpstr>
      <vt:lpstr>KIB B SETELAH LELANG</vt:lpstr>
      <vt:lpstr>KIB B EXTRACOUNTABLE </vt:lpstr>
      <vt:lpstr>KIB B INTRACOUNTABLE</vt:lpstr>
      <vt:lpstr>KIB A</vt:lpstr>
      <vt:lpstr>KIB B BERSIH</vt:lpstr>
      <vt:lpstr>KIB C</vt:lpstr>
      <vt:lpstr>KIB D</vt:lpstr>
      <vt:lpstr>KIB E</vt:lpstr>
      <vt:lpstr>KIB F</vt:lpstr>
      <vt:lpstr>Sheet3</vt:lpstr>
      <vt:lpstr>kode barang</vt:lpstr>
      <vt:lpstr>'KIB A'!Print_Area</vt:lpstr>
      <vt:lpstr>'KIB B BERSIH'!Print_Area</vt:lpstr>
      <vt:lpstr>'KIB C'!Print_Area</vt:lpstr>
      <vt:lpstr>'KIB D'!Print_Area</vt:lpstr>
      <vt:lpstr>'KIB B BERSIH'!Print_Titles</vt:lpstr>
      <vt:lpstr>'KIB B EXTRACOUNTABLE '!Print_Titles</vt:lpstr>
      <vt:lpstr>'KIB B INTRACOUNTABLE'!Print_Titles</vt:lpstr>
      <vt:lpstr>'KIB B MASTER'!Print_Titles</vt:lpstr>
      <vt:lpstr>'KIB B SETELAH LELANG'!Print_Titles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Yudhistira M</dc:creator>
  <cp:lastModifiedBy>Microsoft Office User</cp:lastModifiedBy>
  <cp:lastPrinted>2020-08-25T05:24:34Z</cp:lastPrinted>
  <dcterms:created xsi:type="dcterms:W3CDTF">2012-10-03T07:13:07Z</dcterms:created>
  <dcterms:modified xsi:type="dcterms:W3CDTF">2020-08-25T05:26:17Z</dcterms:modified>
</cp:coreProperties>
</file>